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itz\OneDrive - University of Virginia\Desktop\Degree Work\Dissertation\Ch 3 Kh Saturation Cases\Appenices\Appedix 3b - HANPP Calculations\"/>
    </mc:Choice>
  </mc:AlternateContent>
  <xr:revisionPtr revIDLastSave="0" documentId="13_ncr:1_{22AE08E2-F4DA-4D53-9CEE-5EEBFAB49367}" xr6:coauthVersionLast="47" xr6:coauthVersionMax="47" xr10:uidLastSave="{00000000-0000-0000-0000-000000000000}"/>
  <bookViews>
    <workbookView xWindow="-110" yWindow="-110" windowWidth="25820" windowHeight="15620" xr2:uid="{363C7F21-BB7B-462E-ADCF-075F585AC89B}"/>
  </bookViews>
  <sheets>
    <sheet name="UGA Summary" sheetId="21" r:id="rId1"/>
    <sheet name="definitions" sheetId="36" r:id="rId2"/>
    <sheet name="UGA - HANPP, Wood" sheetId="43" r:id="rId3"/>
    <sheet name="UVA FAO - Data, Forest" sheetId="55" r:id="rId4"/>
    <sheet name="UGA - HANPP, Perm Crops" sheetId="49" r:id="rId5"/>
    <sheet name="UGA FAO - Data, Perm Crops" sheetId="67" r:id="rId6"/>
    <sheet name="UGA - HANPP, Total Grazing" sheetId="42" r:id="rId7"/>
    <sheet name="UGA - HANPP, Feed Crops" sheetId="61" r:id="rId8"/>
    <sheet name="UGA - HANPP, Feed Residue" sheetId="56" r:id="rId9"/>
    <sheet name="UGA FAO - Data, Crops" sheetId="64" r:id="rId10"/>
    <sheet name="UGA - HANPP, Demand Grazing" sheetId="58" r:id="rId11"/>
    <sheet name="UGA FAO - Data, Livestock" sheetId="63" r:id="rId12"/>
    <sheet name="UGA - HANPP Ann Crops" sheetId="29" r:id="rId13"/>
    <sheet name="UGA FAO - Data, Land Use" sheetId="50" r:id="rId14"/>
    <sheet name="UGA - Output, LPJmL NPPo" sheetId="53" r:id="rId15"/>
    <sheet name="UGA - HANPP, Infrastructure" sheetId="46" r:id="rId16"/>
    <sheet name="UGA FAO - Data, Land Cover" sheetId="52" r:id="rId17"/>
    <sheet name=" UGA - HANPP, Fire" sheetId="45" r:id="rId18"/>
    <sheet name="UGA FAO - Data, Biomass Burning" sheetId="51" r:id="rId19"/>
    <sheet name="Sheet1" sheetId="62" r:id="rId20"/>
  </sheets>
  <externalReferences>
    <externalReference r:id="rId21"/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21" l="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CA59" i="21"/>
  <c r="BZ59" i="21"/>
  <c r="BY59" i="21"/>
  <c r="BX59" i="21"/>
  <c r="BW59" i="21"/>
  <c r="BV59" i="21"/>
  <c r="BU59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BF54" i="43" l="1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BF43" i="43"/>
  <c r="BE43" i="43"/>
  <c r="BD43" i="43"/>
  <c r="BC43" i="43"/>
  <c r="BB43" i="43"/>
  <c r="BA43" i="43"/>
  <c r="AZ43" i="43"/>
  <c r="AY43" i="43"/>
  <c r="AX43" i="43"/>
  <c r="AW43" i="43"/>
  <c r="AV43" i="43"/>
  <c r="AU43" i="43"/>
  <c r="AT43" i="43"/>
  <c r="AS43" i="43"/>
  <c r="AR43" i="43"/>
  <c r="AQ43" i="43"/>
  <c r="AP43" i="43"/>
  <c r="AO43" i="43"/>
  <c r="AN43" i="43"/>
  <c r="AM43" i="43"/>
  <c r="AL43" i="43"/>
  <c r="AK43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BF40" i="43"/>
  <c r="BE40" i="43"/>
  <c r="BD40" i="43"/>
  <c r="BC40" i="43"/>
  <c r="BB40" i="43"/>
  <c r="BA40" i="43"/>
  <c r="AZ40" i="43"/>
  <c r="AY40" i="43"/>
  <c r="AX40" i="43"/>
  <c r="AW40" i="43"/>
  <c r="AV40" i="43"/>
  <c r="AU40" i="43"/>
  <c r="AT40" i="43"/>
  <c r="AS40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BF39" i="43"/>
  <c r="BE39" i="43"/>
  <c r="BD39" i="43"/>
  <c r="BC39" i="43"/>
  <c r="BB39" i="43"/>
  <c r="BA39" i="43"/>
  <c r="AZ39" i="43"/>
  <c r="AY39" i="43"/>
  <c r="AX39" i="43"/>
  <c r="AW39" i="43"/>
  <c r="AV39" i="43"/>
  <c r="AU39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42" i="43"/>
  <c r="I40" i="43"/>
  <c r="AS52" i="56"/>
  <c r="BN50" i="56"/>
  <c r="BM50" i="56"/>
  <c r="BL50" i="56"/>
  <c r="BK50" i="56"/>
  <c r="BJ50" i="56"/>
  <c r="BI50" i="56"/>
  <c r="BH50" i="56"/>
  <c r="BG50" i="56"/>
  <c r="BF50" i="56"/>
  <c r="BE50" i="56"/>
  <c r="BD50" i="56"/>
  <c r="BC50" i="56"/>
  <c r="BB50" i="56"/>
  <c r="BA50" i="56"/>
  <c r="AZ50" i="56"/>
  <c r="AY50" i="56"/>
  <c r="AX50" i="56"/>
  <c r="AW50" i="56"/>
  <c r="AV50" i="56"/>
  <c r="AU50" i="56"/>
  <c r="AT50" i="56"/>
  <c r="AS50" i="56"/>
  <c r="AR50" i="56"/>
  <c r="AQ50" i="56"/>
  <c r="AP50" i="56"/>
  <c r="AO50" i="56"/>
  <c r="AN50" i="56"/>
  <c r="AM50" i="56"/>
  <c r="AL50" i="56"/>
  <c r="AK50" i="56"/>
  <c r="AJ50" i="56"/>
  <c r="AI50" i="56"/>
  <c r="AH50" i="56"/>
  <c r="AG50" i="56"/>
  <c r="AF50" i="56"/>
  <c r="AE50" i="56"/>
  <c r="AD50" i="56"/>
  <c r="AC50" i="56"/>
  <c r="AB50" i="56"/>
  <c r="AA50" i="56"/>
  <c r="Z50" i="56"/>
  <c r="Y50" i="56"/>
  <c r="X50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BN49" i="56"/>
  <c r="BM49" i="56"/>
  <c r="BL49" i="56"/>
  <c r="BK49" i="56"/>
  <c r="BJ49" i="56"/>
  <c r="BI49" i="56"/>
  <c r="BH49" i="56"/>
  <c r="BG49" i="56"/>
  <c r="BF49" i="56"/>
  <c r="BE49" i="56"/>
  <c r="BD49" i="56"/>
  <c r="BC49" i="56"/>
  <c r="BB49" i="56"/>
  <c r="BA49" i="56"/>
  <c r="AZ49" i="56"/>
  <c r="AY49" i="56"/>
  <c r="AX49" i="56"/>
  <c r="AW49" i="56"/>
  <c r="AV49" i="56"/>
  <c r="AU49" i="56"/>
  <c r="AT49" i="56"/>
  <c r="AS49" i="56"/>
  <c r="AR49" i="56"/>
  <c r="AQ49" i="56"/>
  <c r="AP49" i="56"/>
  <c r="AO49" i="56"/>
  <c r="AN49" i="56"/>
  <c r="AM49" i="56"/>
  <c r="AL49" i="56"/>
  <c r="AK49" i="56"/>
  <c r="AJ49" i="56"/>
  <c r="AI49" i="56"/>
  <c r="AH49" i="56"/>
  <c r="AG49" i="56"/>
  <c r="AF49" i="56"/>
  <c r="AE49" i="56"/>
  <c r="AD49" i="56"/>
  <c r="AC49" i="56"/>
  <c r="AB49" i="56"/>
  <c r="AA49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BN48" i="56"/>
  <c r="BM48" i="56"/>
  <c r="BL48" i="56"/>
  <c r="BK48" i="56"/>
  <c r="BJ48" i="56"/>
  <c r="BI48" i="56"/>
  <c r="BH48" i="56"/>
  <c r="BG48" i="56"/>
  <c r="BF48" i="56"/>
  <c r="BE48" i="56"/>
  <c r="BD48" i="56"/>
  <c r="BC48" i="56"/>
  <c r="BB48" i="56"/>
  <c r="BA48" i="56"/>
  <c r="AZ48" i="56"/>
  <c r="AY48" i="56"/>
  <c r="AX48" i="56"/>
  <c r="AW48" i="56"/>
  <c r="AV48" i="56"/>
  <c r="AU48" i="56"/>
  <c r="AT48" i="56"/>
  <c r="AS48" i="56"/>
  <c r="AR48" i="56"/>
  <c r="AQ48" i="56"/>
  <c r="AP48" i="56"/>
  <c r="AO48" i="56"/>
  <c r="AN48" i="56"/>
  <c r="AM48" i="56"/>
  <c r="AL48" i="56"/>
  <c r="AK48" i="56"/>
  <c r="AJ48" i="56"/>
  <c r="AI48" i="56"/>
  <c r="AH48" i="56"/>
  <c r="AG48" i="56"/>
  <c r="AF48" i="56"/>
  <c r="AE48" i="56"/>
  <c r="AD48" i="56"/>
  <c r="AC48" i="56"/>
  <c r="AB48" i="56"/>
  <c r="AA48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BN47" i="56"/>
  <c r="BM47" i="56"/>
  <c r="BL47" i="56"/>
  <c r="BK47" i="56"/>
  <c r="BJ47" i="56"/>
  <c r="BI47" i="56"/>
  <c r="BI52" i="56" s="1"/>
  <c r="BH47" i="56"/>
  <c r="BG47" i="56"/>
  <c r="BF47" i="56"/>
  <c r="BE47" i="56"/>
  <c r="BD47" i="56"/>
  <c r="BC47" i="56"/>
  <c r="BB47" i="56"/>
  <c r="BA47" i="56"/>
  <c r="BA52" i="56" s="1"/>
  <c r="AZ47" i="56"/>
  <c r="AY47" i="56"/>
  <c r="AX47" i="56"/>
  <c r="AW47" i="56"/>
  <c r="AV47" i="56"/>
  <c r="AU47" i="56"/>
  <c r="AT47" i="56"/>
  <c r="AS47" i="56"/>
  <c r="AR47" i="56"/>
  <c r="AQ47" i="56"/>
  <c r="AP47" i="56"/>
  <c r="AO47" i="56"/>
  <c r="AN47" i="56"/>
  <c r="AM47" i="56"/>
  <c r="AL47" i="56"/>
  <c r="AK47" i="56"/>
  <c r="AK52" i="56" s="1"/>
  <c r="AJ47" i="56"/>
  <c r="AI47" i="56"/>
  <c r="AH47" i="56"/>
  <c r="AG47" i="56"/>
  <c r="AF47" i="56"/>
  <c r="AE47" i="56"/>
  <c r="AD47" i="56"/>
  <c r="AC47" i="56"/>
  <c r="AC52" i="56" s="1"/>
  <c r="AB47" i="56"/>
  <c r="AA47" i="56"/>
  <c r="Z47" i="56"/>
  <c r="Y47" i="56"/>
  <c r="X47" i="56"/>
  <c r="W47" i="56"/>
  <c r="V47" i="56"/>
  <c r="U47" i="56"/>
  <c r="U52" i="56" s="1"/>
  <c r="T47" i="56"/>
  <c r="S47" i="56"/>
  <c r="R47" i="56"/>
  <c r="Q47" i="56"/>
  <c r="P47" i="56"/>
  <c r="O47" i="56"/>
  <c r="N47" i="56"/>
  <c r="M47" i="56"/>
  <c r="M52" i="56" s="1"/>
  <c r="L47" i="56"/>
  <c r="K47" i="56"/>
  <c r="J47" i="56"/>
  <c r="I47" i="56"/>
  <c r="BN46" i="56"/>
  <c r="BM46" i="56"/>
  <c r="BL46" i="56"/>
  <c r="BK46" i="56"/>
  <c r="BJ46" i="56"/>
  <c r="BI46" i="56"/>
  <c r="BH46" i="56"/>
  <c r="BG46" i="56"/>
  <c r="BF46" i="56"/>
  <c r="BE46" i="56"/>
  <c r="BD46" i="56"/>
  <c r="BC46" i="56"/>
  <c r="BB46" i="56"/>
  <c r="BA46" i="56"/>
  <c r="AZ46" i="56"/>
  <c r="AY46" i="56"/>
  <c r="AX46" i="56"/>
  <c r="AW46" i="56"/>
  <c r="AV46" i="56"/>
  <c r="AU46" i="56"/>
  <c r="AT46" i="56"/>
  <c r="AS46" i="56"/>
  <c r="AR46" i="56"/>
  <c r="AQ46" i="56"/>
  <c r="AP46" i="56"/>
  <c r="AO46" i="56"/>
  <c r="AN46" i="56"/>
  <c r="AM46" i="56"/>
  <c r="AL46" i="56"/>
  <c r="AK46" i="56"/>
  <c r="AJ46" i="56"/>
  <c r="AI46" i="56"/>
  <c r="AH46" i="56"/>
  <c r="AG46" i="56"/>
  <c r="AF46" i="56"/>
  <c r="AE46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BN45" i="56"/>
  <c r="BN52" i="56" s="1"/>
  <c r="BM45" i="56"/>
  <c r="BM52" i="56" s="1"/>
  <c r="BL45" i="56"/>
  <c r="BL52" i="56" s="1"/>
  <c r="BK45" i="56"/>
  <c r="BK52" i="56" s="1"/>
  <c r="BJ45" i="56"/>
  <c r="BJ52" i="56" s="1"/>
  <c r="BI45" i="56"/>
  <c r="BH45" i="56"/>
  <c r="BH52" i="56" s="1"/>
  <c r="BG45" i="56"/>
  <c r="BG52" i="56" s="1"/>
  <c r="BF45" i="56"/>
  <c r="BF52" i="56" s="1"/>
  <c r="BE45" i="56"/>
  <c r="BE52" i="56" s="1"/>
  <c r="BD45" i="56"/>
  <c r="BD52" i="56" s="1"/>
  <c r="BC45" i="56"/>
  <c r="BC52" i="56" s="1"/>
  <c r="BB45" i="56"/>
  <c r="BB52" i="56" s="1"/>
  <c r="BA45" i="56"/>
  <c r="AZ45" i="56"/>
  <c r="AZ52" i="56" s="1"/>
  <c r="AY45" i="56"/>
  <c r="AY52" i="56" s="1"/>
  <c r="AX45" i="56"/>
  <c r="AX52" i="56" s="1"/>
  <c r="AW45" i="56"/>
  <c r="AW52" i="56" s="1"/>
  <c r="AV45" i="56"/>
  <c r="AV52" i="56" s="1"/>
  <c r="AU45" i="56"/>
  <c r="AU52" i="56" s="1"/>
  <c r="AT45" i="56"/>
  <c r="AT52" i="56" s="1"/>
  <c r="AS45" i="56"/>
  <c r="AR45" i="56"/>
  <c r="AR52" i="56" s="1"/>
  <c r="AQ45" i="56"/>
  <c r="AQ52" i="56" s="1"/>
  <c r="AP45" i="56"/>
  <c r="AP52" i="56" s="1"/>
  <c r="AO45" i="56"/>
  <c r="AO52" i="56" s="1"/>
  <c r="AN45" i="56"/>
  <c r="AN52" i="56" s="1"/>
  <c r="AM45" i="56"/>
  <c r="AM52" i="56" s="1"/>
  <c r="AL45" i="56"/>
  <c r="AL52" i="56" s="1"/>
  <c r="AK45" i="56"/>
  <c r="AJ45" i="56"/>
  <c r="AJ52" i="56" s="1"/>
  <c r="AI45" i="56"/>
  <c r="AI52" i="56" s="1"/>
  <c r="AH45" i="56"/>
  <c r="AH52" i="56" s="1"/>
  <c r="AG45" i="56"/>
  <c r="AG52" i="56" s="1"/>
  <c r="AF45" i="56"/>
  <c r="AF52" i="56" s="1"/>
  <c r="AE45" i="56"/>
  <c r="AE52" i="56" s="1"/>
  <c r="AD45" i="56"/>
  <c r="AD52" i="56" s="1"/>
  <c r="AC45" i="56"/>
  <c r="AB45" i="56"/>
  <c r="AB52" i="56" s="1"/>
  <c r="AA45" i="56"/>
  <c r="AA52" i="56" s="1"/>
  <c r="Z45" i="56"/>
  <c r="Z52" i="56" s="1"/>
  <c r="Y45" i="56"/>
  <c r="Y52" i="56" s="1"/>
  <c r="X45" i="56"/>
  <c r="X52" i="56" s="1"/>
  <c r="W45" i="56"/>
  <c r="W52" i="56" s="1"/>
  <c r="V45" i="56"/>
  <c r="V52" i="56" s="1"/>
  <c r="U45" i="56"/>
  <c r="T45" i="56"/>
  <c r="T52" i="56" s="1"/>
  <c r="S45" i="56"/>
  <c r="S52" i="56" s="1"/>
  <c r="R45" i="56"/>
  <c r="R52" i="56" s="1"/>
  <c r="Q45" i="56"/>
  <c r="Q52" i="56" s="1"/>
  <c r="P45" i="56"/>
  <c r="P52" i="56" s="1"/>
  <c r="O45" i="56"/>
  <c r="O52" i="56" s="1"/>
  <c r="N45" i="56"/>
  <c r="N52" i="56" s="1"/>
  <c r="M45" i="56"/>
  <c r="L45" i="56"/>
  <c r="L52" i="56" s="1"/>
  <c r="K45" i="56"/>
  <c r="K52" i="56" s="1"/>
  <c r="J45" i="56"/>
  <c r="J52" i="56" s="1"/>
  <c r="I45" i="56"/>
  <c r="I52" i="56" s="1"/>
  <c r="BG42" i="56"/>
  <c r="AY42" i="56"/>
  <c r="AQ42" i="56"/>
  <c r="AI42" i="56"/>
  <c r="AA42" i="56"/>
  <c r="S42" i="56"/>
  <c r="K42" i="56"/>
  <c r="BN40" i="56"/>
  <c r="BM40" i="56"/>
  <c r="BL40" i="56"/>
  <c r="BK40" i="56"/>
  <c r="BJ40" i="56"/>
  <c r="BI40" i="56"/>
  <c r="BH40" i="56"/>
  <c r="BG40" i="56"/>
  <c r="BF40" i="56"/>
  <c r="BE40" i="56"/>
  <c r="BD40" i="56"/>
  <c r="BC40" i="56"/>
  <c r="BB40" i="56"/>
  <c r="BA40" i="56"/>
  <c r="AZ40" i="56"/>
  <c r="AY40" i="56"/>
  <c r="AX40" i="56"/>
  <c r="AW40" i="56"/>
  <c r="AV40" i="56"/>
  <c r="AU40" i="56"/>
  <c r="AT40" i="56"/>
  <c r="AS40" i="56"/>
  <c r="AR40" i="56"/>
  <c r="AQ40" i="56"/>
  <c r="AP40" i="56"/>
  <c r="AO40" i="56"/>
  <c r="AN40" i="56"/>
  <c r="AM40" i="56"/>
  <c r="AL40" i="56"/>
  <c r="AK40" i="56"/>
  <c r="AJ40" i="56"/>
  <c r="AI40" i="56"/>
  <c r="AH40" i="56"/>
  <c r="AG40" i="56"/>
  <c r="AF40" i="56"/>
  <c r="AE40" i="56"/>
  <c r="AD40" i="56"/>
  <c r="AC40" i="56"/>
  <c r="AB40" i="56"/>
  <c r="AA40" i="56"/>
  <c r="Z40" i="56"/>
  <c r="Y40" i="56"/>
  <c r="X40" i="56"/>
  <c r="W40" i="56"/>
  <c r="V40" i="56"/>
  <c r="U40" i="56"/>
  <c r="T40" i="56"/>
  <c r="S40" i="56"/>
  <c r="R40" i="56"/>
  <c r="Q40" i="56"/>
  <c r="P40" i="56"/>
  <c r="O40" i="56"/>
  <c r="N40" i="56"/>
  <c r="M40" i="56"/>
  <c r="L40" i="56"/>
  <c r="K40" i="56"/>
  <c r="J40" i="56"/>
  <c r="I40" i="56"/>
  <c r="BN39" i="56"/>
  <c r="BM39" i="56"/>
  <c r="BL39" i="56"/>
  <c r="BK39" i="56"/>
  <c r="BJ39" i="56"/>
  <c r="BI39" i="56"/>
  <c r="BH39" i="56"/>
  <c r="BG39" i="56"/>
  <c r="BF39" i="56"/>
  <c r="BE39" i="56"/>
  <c r="BD39" i="56"/>
  <c r="BC39" i="56"/>
  <c r="BB39" i="56"/>
  <c r="BA39" i="56"/>
  <c r="AZ39" i="56"/>
  <c r="AY39" i="56"/>
  <c r="AX39" i="56"/>
  <c r="AW39" i="56"/>
  <c r="AV39" i="56"/>
  <c r="AU39" i="56"/>
  <c r="AT39" i="56"/>
  <c r="AS39" i="56"/>
  <c r="AR39" i="56"/>
  <c r="AQ39" i="56"/>
  <c r="AP39" i="56"/>
  <c r="AO39" i="56"/>
  <c r="AN39" i="56"/>
  <c r="AM39" i="56"/>
  <c r="AL39" i="56"/>
  <c r="AK39" i="56"/>
  <c r="AJ39" i="56"/>
  <c r="AI39" i="56"/>
  <c r="AH39" i="56"/>
  <c r="AG39" i="56"/>
  <c r="AF39" i="56"/>
  <c r="AE39" i="56"/>
  <c r="AD39" i="56"/>
  <c r="AC39" i="56"/>
  <c r="AB39" i="56"/>
  <c r="AA39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BN38" i="56"/>
  <c r="BN42" i="56" s="1"/>
  <c r="BM38" i="56"/>
  <c r="BM42" i="56" s="1"/>
  <c r="BL38" i="56"/>
  <c r="BL42" i="56" s="1"/>
  <c r="BK38" i="56"/>
  <c r="BK42" i="56" s="1"/>
  <c r="BJ38" i="56"/>
  <c r="BJ42" i="56" s="1"/>
  <c r="BI38" i="56"/>
  <c r="BI42" i="56" s="1"/>
  <c r="BH38" i="56"/>
  <c r="BH42" i="56" s="1"/>
  <c r="BG38" i="56"/>
  <c r="BF38" i="56"/>
  <c r="BF42" i="56" s="1"/>
  <c r="BE38" i="56"/>
  <c r="BE42" i="56" s="1"/>
  <c r="BD38" i="56"/>
  <c r="BD42" i="56" s="1"/>
  <c r="BC38" i="56"/>
  <c r="BC42" i="56" s="1"/>
  <c r="BB38" i="56"/>
  <c r="BB42" i="56" s="1"/>
  <c r="BA38" i="56"/>
  <c r="BA42" i="56" s="1"/>
  <c r="AZ38" i="56"/>
  <c r="AZ42" i="56" s="1"/>
  <c r="AY38" i="56"/>
  <c r="AX38" i="56"/>
  <c r="AX42" i="56" s="1"/>
  <c r="AW38" i="56"/>
  <c r="AW42" i="56" s="1"/>
  <c r="AV38" i="56"/>
  <c r="AV42" i="56" s="1"/>
  <c r="AU38" i="56"/>
  <c r="AU42" i="56" s="1"/>
  <c r="AT38" i="56"/>
  <c r="AT42" i="56" s="1"/>
  <c r="AS38" i="56"/>
  <c r="AS42" i="56" s="1"/>
  <c r="AR38" i="56"/>
  <c r="AR42" i="56" s="1"/>
  <c r="AQ38" i="56"/>
  <c r="AP38" i="56"/>
  <c r="AP42" i="56" s="1"/>
  <c r="AO38" i="56"/>
  <c r="AO42" i="56" s="1"/>
  <c r="AN38" i="56"/>
  <c r="AN42" i="56" s="1"/>
  <c r="AM38" i="56"/>
  <c r="AM42" i="56" s="1"/>
  <c r="AL38" i="56"/>
  <c r="AL42" i="56" s="1"/>
  <c r="AK38" i="56"/>
  <c r="AK42" i="56" s="1"/>
  <c r="AJ38" i="56"/>
  <c r="AJ42" i="56" s="1"/>
  <c r="AI38" i="56"/>
  <c r="AH38" i="56"/>
  <c r="AH42" i="56" s="1"/>
  <c r="AG38" i="56"/>
  <c r="AG42" i="56" s="1"/>
  <c r="AF38" i="56"/>
  <c r="AF42" i="56" s="1"/>
  <c r="AE38" i="56"/>
  <c r="AE42" i="56" s="1"/>
  <c r="AD38" i="56"/>
  <c r="AD42" i="56" s="1"/>
  <c r="AC38" i="56"/>
  <c r="AC42" i="56" s="1"/>
  <c r="AB38" i="56"/>
  <c r="AB42" i="56" s="1"/>
  <c r="AA38" i="56"/>
  <c r="Z38" i="56"/>
  <c r="Z42" i="56" s="1"/>
  <c r="Y38" i="56"/>
  <c r="Y42" i="56" s="1"/>
  <c r="X38" i="56"/>
  <c r="X42" i="56" s="1"/>
  <c r="W38" i="56"/>
  <c r="W42" i="56" s="1"/>
  <c r="V38" i="56"/>
  <c r="V42" i="56" s="1"/>
  <c r="U38" i="56"/>
  <c r="U42" i="56" s="1"/>
  <c r="T38" i="56"/>
  <c r="T42" i="56" s="1"/>
  <c r="S38" i="56"/>
  <c r="R38" i="56"/>
  <c r="R42" i="56" s="1"/>
  <c r="Q38" i="56"/>
  <c r="Q42" i="56" s="1"/>
  <c r="P38" i="56"/>
  <c r="P42" i="56" s="1"/>
  <c r="O38" i="56"/>
  <c r="O42" i="56" s="1"/>
  <c r="N38" i="56"/>
  <c r="N42" i="56" s="1"/>
  <c r="M38" i="56"/>
  <c r="M42" i="56" s="1"/>
  <c r="L38" i="56"/>
  <c r="L42" i="56" s="1"/>
  <c r="K38" i="56"/>
  <c r="J38" i="56"/>
  <c r="J42" i="56" s="1"/>
  <c r="I38" i="56"/>
  <c r="I42" i="56" s="1"/>
  <c r="BM35" i="56"/>
  <c r="BJ35" i="56"/>
  <c r="BG35" i="56"/>
  <c r="BE35" i="56"/>
  <c r="BB35" i="56"/>
  <c r="AY35" i="56"/>
  <c r="AW35" i="56"/>
  <c r="AT35" i="56"/>
  <c r="AQ35" i="56"/>
  <c r="AO35" i="56"/>
  <c r="AL35" i="56"/>
  <c r="AI35" i="56"/>
  <c r="AG35" i="56"/>
  <c r="AD35" i="56"/>
  <c r="AA35" i="56"/>
  <c r="Y35" i="56"/>
  <c r="V35" i="56"/>
  <c r="S35" i="56"/>
  <c r="Q35" i="56"/>
  <c r="N35" i="56"/>
  <c r="K35" i="56"/>
  <c r="I35" i="56"/>
  <c r="BN34" i="56"/>
  <c r="BM34" i="56"/>
  <c r="BL34" i="56"/>
  <c r="BK34" i="56"/>
  <c r="BJ34" i="56"/>
  <c r="BI34" i="56"/>
  <c r="BH34" i="56"/>
  <c r="BG34" i="56"/>
  <c r="BF34" i="56"/>
  <c r="BE34" i="56"/>
  <c r="BD34" i="56"/>
  <c r="BC34" i="56"/>
  <c r="BB34" i="56"/>
  <c r="BA34" i="56"/>
  <c r="AZ34" i="56"/>
  <c r="AY34" i="56"/>
  <c r="AX34" i="56"/>
  <c r="AW34" i="56"/>
  <c r="AV34" i="56"/>
  <c r="AU34" i="56"/>
  <c r="AT34" i="56"/>
  <c r="AS34" i="56"/>
  <c r="AR34" i="56"/>
  <c r="AQ34" i="56"/>
  <c r="AP34" i="56"/>
  <c r="AO34" i="56"/>
  <c r="AN34" i="56"/>
  <c r="AM34" i="56"/>
  <c r="AL34" i="56"/>
  <c r="AK34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BN33" i="56"/>
  <c r="BN35" i="56" s="1"/>
  <c r="BM33" i="56"/>
  <c r="BL33" i="56"/>
  <c r="BL35" i="56" s="1"/>
  <c r="BK33" i="56"/>
  <c r="BK35" i="56" s="1"/>
  <c r="BJ33" i="56"/>
  <c r="BI33" i="56"/>
  <c r="BI35" i="56" s="1"/>
  <c r="BH33" i="56"/>
  <c r="BH35" i="56" s="1"/>
  <c r="BG33" i="56"/>
  <c r="BF33" i="56"/>
  <c r="BF35" i="56" s="1"/>
  <c r="BE33" i="56"/>
  <c r="BD33" i="56"/>
  <c r="BD35" i="56" s="1"/>
  <c r="BC33" i="56"/>
  <c r="BC35" i="56" s="1"/>
  <c r="BB33" i="56"/>
  <c r="BA33" i="56"/>
  <c r="BA35" i="56" s="1"/>
  <c r="AZ33" i="56"/>
  <c r="AZ35" i="56" s="1"/>
  <c r="AY33" i="56"/>
  <c r="AX33" i="56"/>
  <c r="AX35" i="56" s="1"/>
  <c r="AW33" i="56"/>
  <c r="AV33" i="56"/>
  <c r="AV35" i="56" s="1"/>
  <c r="AU33" i="56"/>
  <c r="AU35" i="56" s="1"/>
  <c r="AT33" i="56"/>
  <c r="AS33" i="56"/>
  <c r="AS35" i="56" s="1"/>
  <c r="AR33" i="56"/>
  <c r="AR35" i="56" s="1"/>
  <c r="AQ33" i="56"/>
  <c r="AP33" i="56"/>
  <c r="AP35" i="56" s="1"/>
  <c r="AO33" i="56"/>
  <c r="AN33" i="56"/>
  <c r="AN35" i="56" s="1"/>
  <c r="AM33" i="56"/>
  <c r="AM35" i="56" s="1"/>
  <c r="AL33" i="56"/>
  <c r="AK33" i="56"/>
  <c r="AK35" i="56" s="1"/>
  <c r="AJ33" i="56"/>
  <c r="AJ35" i="56" s="1"/>
  <c r="AI33" i="56"/>
  <c r="AH33" i="56"/>
  <c r="AH35" i="56" s="1"/>
  <c r="AG33" i="56"/>
  <c r="AF33" i="56"/>
  <c r="AF35" i="56" s="1"/>
  <c r="AE33" i="56"/>
  <c r="AE35" i="56" s="1"/>
  <c r="AD33" i="56"/>
  <c r="AC33" i="56"/>
  <c r="AC35" i="56" s="1"/>
  <c r="AB33" i="56"/>
  <c r="AB35" i="56" s="1"/>
  <c r="AA33" i="56"/>
  <c r="Z33" i="56"/>
  <c r="Z35" i="56" s="1"/>
  <c r="Y33" i="56"/>
  <c r="X33" i="56"/>
  <c r="X35" i="56" s="1"/>
  <c r="W33" i="56"/>
  <c r="W35" i="56" s="1"/>
  <c r="V33" i="56"/>
  <c r="U33" i="56"/>
  <c r="U35" i="56" s="1"/>
  <c r="T33" i="56"/>
  <c r="T35" i="56" s="1"/>
  <c r="S33" i="56"/>
  <c r="R33" i="56"/>
  <c r="R35" i="56" s="1"/>
  <c r="Q33" i="56"/>
  <c r="P33" i="56"/>
  <c r="P35" i="56" s="1"/>
  <c r="O33" i="56"/>
  <c r="O35" i="56" s="1"/>
  <c r="N33" i="56"/>
  <c r="M33" i="56"/>
  <c r="M35" i="56" s="1"/>
  <c r="L33" i="56"/>
  <c r="L35" i="56" s="1"/>
  <c r="K33" i="56"/>
  <c r="J33" i="56"/>
  <c r="J35" i="56" s="1"/>
  <c r="I33" i="56"/>
  <c r="BM30" i="56"/>
  <c r="BE30" i="56"/>
  <c r="AW30" i="56"/>
  <c r="AO30" i="56"/>
  <c r="AG30" i="56"/>
  <c r="Y30" i="56"/>
  <c r="Q30" i="56"/>
  <c r="I30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BN28" i="56"/>
  <c r="BM28" i="56"/>
  <c r="BL28" i="56"/>
  <c r="BK28" i="56"/>
  <c r="BJ28" i="56"/>
  <c r="BI28" i="56"/>
  <c r="BH28" i="56"/>
  <c r="BG28" i="56"/>
  <c r="BF28" i="56"/>
  <c r="BE28" i="56"/>
  <c r="BD28" i="56"/>
  <c r="BC28" i="56"/>
  <c r="BB28" i="56"/>
  <c r="BA28" i="56"/>
  <c r="AZ28" i="56"/>
  <c r="AY28" i="56"/>
  <c r="AX28" i="56"/>
  <c r="AW28" i="56"/>
  <c r="AV28" i="56"/>
  <c r="AU28" i="56"/>
  <c r="AT28" i="56"/>
  <c r="AS28" i="56"/>
  <c r="AR28" i="56"/>
  <c r="AQ28" i="56"/>
  <c r="AP28" i="56"/>
  <c r="AO28" i="56"/>
  <c r="AN28" i="56"/>
  <c r="AM28" i="56"/>
  <c r="AL28" i="56"/>
  <c r="AK28" i="56"/>
  <c r="AJ28" i="56"/>
  <c r="AI28" i="56"/>
  <c r="AH28" i="56"/>
  <c r="AG28" i="56"/>
  <c r="AF28" i="56"/>
  <c r="AE28" i="56"/>
  <c r="AD28" i="56"/>
  <c r="AC28" i="56"/>
  <c r="AB28" i="56"/>
  <c r="AA28" i="56"/>
  <c r="Z28" i="56"/>
  <c r="Y28" i="56"/>
  <c r="X28" i="56"/>
  <c r="W28" i="56"/>
  <c r="V28" i="56"/>
  <c r="U28" i="56"/>
  <c r="T28" i="56"/>
  <c r="S28" i="56"/>
  <c r="R28" i="56"/>
  <c r="Q28" i="56"/>
  <c r="P28" i="56"/>
  <c r="O28" i="56"/>
  <c r="N28" i="56"/>
  <c r="M28" i="56"/>
  <c r="L28" i="56"/>
  <c r="K28" i="56"/>
  <c r="J28" i="56"/>
  <c r="I28" i="56"/>
  <c r="BN27" i="56"/>
  <c r="BN30" i="56" s="1"/>
  <c r="BM27" i="56"/>
  <c r="BL27" i="56"/>
  <c r="BL30" i="56" s="1"/>
  <c r="BK27" i="56"/>
  <c r="BK30" i="56" s="1"/>
  <c r="BJ27" i="56"/>
  <c r="BJ30" i="56" s="1"/>
  <c r="BI27" i="56"/>
  <c r="BI30" i="56" s="1"/>
  <c r="BH27" i="56"/>
  <c r="BH30" i="56" s="1"/>
  <c r="BG27" i="56"/>
  <c r="BG30" i="56" s="1"/>
  <c r="BF27" i="56"/>
  <c r="BF30" i="56" s="1"/>
  <c r="BE27" i="56"/>
  <c r="BD27" i="56"/>
  <c r="BD30" i="56" s="1"/>
  <c r="BC27" i="56"/>
  <c r="BC30" i="56" s="1"/>
  <c r="BB27" i="56"/>
  <c r="BB30" i="56" s="1"/>
  <c r="BA27" i="56"/>
  <c r="BA30" i="56" s="1"/>
  <c r="AZ27" i="56"/>
  <c r="AZ30" i="56" s="1"/>
  <c r="AY27" i="56"/>
  <c r="AY30" i="56" s="1"/>
  <c r="AX27" i="56"/>
  <c r="AX30" i="56" s="1"/>
  <c r="AW27" i="56"/>
  <c r="AV27" i="56"/>
  <c r="AV30" i="56" s="1"/>
  <c r="AU27" i="56"/>
  <c r="AU30" i="56" s="1"/>
  <c r="AT27" i="56"/>
  <c r="AT30" i="56" s="1"/>
  <c r="AS27" i="56"/>
  <c r="AS30" i="56" s="1"/>
  <c r="AR27" i="56"/>
  <c r="AR30" i="56" s="1"/>
  <c r="AQ27" i="56"/>
  <c r="AQ30" i="56" s="1"/>
  <c r="AP27" i="56"/>
  <c r="AP30" i="56" s="1"/>
  <c r="AO27" i="56"/>
  <c r="AN27" i="56"/>
  <c r="AN30" i="56" s="1"/>
  <c r="AM27" i="56"/>
  <c r="AM30" i="56" s="1"/>
  <c r="AL27" i="56"/>
  <c r="AL30" i="56" s="1"/>
  <c r="AK27" i="56"/>
  <c r="AK30" i="56" s="1"/>
  <c r="AJ27" i="56"/>
  <c r="AJ30" i="56" s="1"/>
  <c r="AI27" i="56"/>
  <c r="AI30" i="56" s="1"/>
  <c r="AH27" i="56"/>
  <c r="AH30" i="56" s="1"/>
  <c r="AG27" i="56"/>
  <c r="AF27" i="56"/>
  <c r="AF30" i="56" s="1"/>
  <c r="AE27" i="56"/>
  <c r="AE30" i="56" s="1"/>
  <c r="AD27" i="56"/>
  <c r="AD30" i="56" s="1"/>
  <c r="AC27" i="56"/>
  <c r="AC30" i="56" s="1"/>
  <c r="AB27" i="56"/>
  <c r="AB30" i="56" s="1"/>
  <c r="AA27" i="56"/>
  <c r="AA30" i="56" s="1"/>
  <c r="Z27" i="56"/>
  <c r="Z30" i="56" s="1"/>
  <c r="Y27" i="56"/>
  <c r="X27" i="56"/>
  <c r="X30" i="56" s="1"/>
  <c r="W27" i="56"/>
  <c r="W30" i="56" s="1"/>
  <c r="V27" i="56"/>
  <c r="V30" i="56" s="1"/>
  <c r="U27" i="56"/>
  <c r="U30" i="56" s="1"/>
  <c r="T27" i="56"/>
  <c r="T30" i="56" s="1"/>
  <c r="S27" i="56"/>
  <c r="S30" i="56" s="1"/>
  <c r="R27" i="56"/>
  <c r="R30" i="56" s="1"/>
  <c r="Q27" i="56"/>
  <c r="P27" i="56"/>
  <c r="P30" i="56" s="1"/>
  <c r="O27" i="56"/>
  <c r="O30" i="56" s="1"/>
  <c r="N27" i="56"/>
  <c r="N30" i="56" s="1"/>
  <c r="M27" i="56"/>
  <c r="M30" i="56" s="1"/>
  <c r="L27" i="56"/>
  <c r="L30" i="56" s="1"/>
  <c r="K27" i="56"/>
  <c r="K30" i="56" s="1"/>
  <c r="J27" i="56"/>
  <c r="J30" i="56" s="1"/>
  <c r="I27" i="56"/>
  <c r="BM24" i="56"/>
  <c r="BH24" i="56"/>
  <c r="BE24" i="56"/>
  <c r="AZ24" i="56"/>
  <c r="AW24" i="56"/>
  <c r="AR24" i="56"/>
  <c r="AO24" i="56"/>
  <c r="AJ24" i="56"/>
  <c r="AG24" i="56"/>
  <c r="AB24" i="56"/>
  <c r="Y24" i="56"/>
  <c r="T24" i="56"/>
  <c r="Q24" i="56"/>
  <c r="L24" i="56"/>
  <c r="I24" i="56"/>
  <c r="BN21" i="56"/>
  <c r="BM21" i="56"/>
  <c r="BL21" i="56"/>
  <c r="BK21" i="56"/>
  <c r="BJ21" i="56"/>
  <c r="BI21" i="56"/>
  <c r="BH21" i="56"/>
  <c r="BG21" i="56"/>
  <c r="BF21" i="56"/>
  <c r="BE21" i="56"/>
  <c r="BD21" i="56"/>
  <c r="BC21" i="56"/>
  <c r="BB21" i="56"/>
  <c r="BA21" i="56"/>
  <c r="AZ21" i="56"/>
  <c r="AY21" i="56"/>
  <c r="AX21" i="56"/>
  <c r="AW21" i="56"/>
  <c r="AV21" i="56"/>
  <c r="AU21" i="56"/>
  <c r="AT21" i="56"/>
  <c r="AS21" i="56"/>
  <c r="AR21" i="56"/>
  <c r="AQ21" i="56"/>
  <c r="AP21" i="56"/>
  <c r="AO21" i="56"/>
  <c r="AN21" i="56"/>
  <c r="AM21" i="56"/>
  <c r="AL21" i="56"/>
  <c r="AK21" i="56"/>
  <c r="AJ21" i="56"/>
  <c r="AI21" i="56"/>
  <c r="AH21" i="56"/>
  <c r="AG21" i="56"/>
  <c r="AF21" i="56"/>
  <c r="AE21" i="56"/>
  <c r="AD21" i="56"/>
  <c r="AC21" i="56"/>
  <c r="AB21" i="56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BN20" i="56"/>
  <c r="BM20" i="56"/>
  <c r="BL20" i="56"/>
  <c r="BK20" i="56"/>
  <c r="BJ20" i="56"/>
  <c r="BI20" i="56"/>
  <c r="BH20" i="56"/>
  <c r="BG20" i="56"/>
  <c r="BF20" i="56"/>
  <c r="BE20" i="56"/>
  <c r="BD20" i="56"/>
  <c r="BC20" i="56"/>
  <c r="BB20" i="56"/>
  <c r="BA20" i="56"/>
  <c r="AZ20" i="56"/>
  <c r="AY20" i="56"/>
  <c r="AX20" i="56"/>
  <c r="AW20" i="56"/>
  <c r="AV20" i="56"/>
  <c r="AU20" i="56"/>
  <c r="AT20" i="56"/>
  <c r="AS20" i="56"/>
  <c r="AR20" i="56"/>
  <c r="AQ20" i="56"/>
  <c r="AP20" i="56"/>
  <c r="AO20" i="56"/>
  <c r="AN20" i="56"/>
  <c r="AM20" i="56"/>
  <c r="AL20" i="56"/>
  <c r="AK20" i="56"/>
  <c r="AJ20" i="56"/>
  <c r="AI20" i="56"/>
  <c r="AH20" i="56"/>
  <c r="AG20" i="56"/>
  <c r="AF20" i="56"/>
  <c r="AE20" i="56"/>
  <c r="AD20" i="56"/>
  <c r="AC20" i="56"/>
  <c r="AB20" i="56"/>
  <c r="AA20" i="56"/>
  <c r="Z20" i="56"/>
  <c r="Y20" i="56"/>
  <c r="X20" i="56"/>
  <c r="W20" i="56"/>
  <c r="V20" i="56"/>
  <c r="U20" i="56"/>
  <c r="T20" i="56"/>
  <c r="S20" i="56"/>
  <c r="R20" i="56"/>
  <c r="Q20" i="56"/>
  <c r="P20" i="56"/>
  <c r="O20" i="56"/>
  <c r="N20" i="56"/>
  <c r="M20" i="56"/>
  <c r="L20" i="56"/>
  <c r="K20" i="56"/>
  <c r="J20" i="56"/>
  <c r="I20" i="56"/>
  <c r="BN19" i="56"/>
  <c r="BN24" i="56" s="1"/>
  <c r="BM19" i="56"/>
  <c r="BL19" i="56"/>
  <c r="BL24" i="56" s="1"/>
  <c r="BK19" i="56"/>
  <c r="BK24" i="56" s="1"/>
  <c r="BJ19" i="56"/>
  <c r="BJ24" i="56" s="1"/>
  <c r="BI19" i="56"/>
  <c r="BI24" i="56" s="1"/>
  <c r="BH19" i="56"/>
  <c r="BG19" i="56"/>
  <c r="BG24" i="56" s="1"/>
  <c r="BF19" i="56"/>
  <c r="BF24" i="56" s="1"/>
  <c r="BE19" i="56"/>
  <c r="BD19" i="56"/>
  <c r="BD24" i="56" s="1"/>
  <c r="BC19" i="56"/>
  <c r="BC24" i="56" s="1"/>
  <c r="BB19" i="56"/>
  <c r="BB24" i="56" s="1"/>
  <c r="BA19" i="56"/>
  <c r="BA24" i="56" s="1"/>
  <c r="AZ19" i="56"/>
  <c r="AY19" i="56"/>
  <c r="AY24" i="56" s="1"/>
  <c r="AX19" i="56"/>
  <c r="AX24" i="56" s="1"/>
  <c r="AW19" i="56"/>
  <c r="AV19" i="56"/>
  <c r="AV24" i="56" s="1"/>
  <c r="AU19" i="56"/>
  <c r="AU24" i="56" s="1"/>
  <c r="AT19" i="56"/>
  <c r="AT24" i="56" s="1"/>
  <c r="AS19" i="56"/>
  <c r="AS24" i="56" s="1"/>
  <c r="AR19" i="56"/>
  <c r="AQ19" i="56"/>
  <c r="AQ24" i="56" s="1"/>
  <c r="AP19" i="56"/>
  <c r="AP24" i="56" s="1"/>
  <c r="AO19" i="56"/>
  <c r="AN19" i="56"/>
  <c r="AN24" i="56" s="1"/>
  <c r="AM19" i="56"/>
  <c r="AM24" i="56" s="1"/>
  <c r="AL19" i="56"/>
  <c r="AL24" i="56" s="1"/>
  <c r="AK19" i="56"/>
  <c r="AK24" i="56" s="1"/>
  <c r="AJ19" i="56"/>
  <c r="AI19" i="56"/>
  <c r="AI24" i="56" s="1"/>
  <c r="AH19" i="56"/>
  <c r="AH24" i="56" s="1"/>
  <c r="AG19" i="56"/>
  <c r="AF19" i="56"/>
  <c r="AF24" i="56" s="1"/>
  <c r="AE19" i="56"/>
  <c r="AE24" i="56" s="1"/>
  <c r="AD19" i="56"/>
  <c r="AD24" i="56" s="1"/>
  <c r="AC19" i="56"/>
  <c r="AC24" i="56" s="1"/>
  <c r="AB19" i="56"/>
  <c r="AA19" i="56"/>
  <c r="AA24" i="56" s="1"/>
  <c r="Z19" i="56"/>
  <c r="Z24" i="56" s="1"/>
  <c r="Y19" i="56"/>
  <c r="X19" i="56"/>
  <c r="X24" i="56" s="1"/>
  <c r="W19" i="56"/>
  <c r="W24" i="56" s="1"/>
  <c r="V19" i="56"/>
  <c r="V24" i="56" s="1"/>
  <c r="U19" i="56"/>
  <c r="U24" i="56" s="1"/>
  <c r="T19" i="56"/>
  <c r="S19" i="56"/>
  <c r="S24" i="56" s="1"/>
  <c r="R19" i="56"/>
  <c r="R24" i="56" s="1"/>
  <c r="Q19" i="56"/>
  <c r="P19" i="56"/>
  <c r="P24" i="56" s="1"/>
  <c r="O19" i="56"/>
  <c r="O24" i="56" s="1"/>
  <c r="N19" i="56"/>
  <c r="N24" i="56" s="1"/>
  <c r="M19" i="56"/>
  <c r="M24" i="56" s="1"/>
  <c r="L19" i="56"/>
  <c r="K19" i="56"/>
  <c r="K24" i="56" s="1"/>
  <c r="J19" i="56"/>
  <c r="J24" i="56" s="1"/>
  <c r="I19" i="56"/>
  <c r="BN16" i="56"/>
  <c r="BM16" i="56"/>
  <c r="BL16" i="56"/>
  <c r="BK16" i="56"/>
  <c r="BJ16" i="56"/>
  <c r="BI16" i="56"/>
  <c r="BH16" i="56"/>
  <c r="BG16" i="56"/>
  <c r="BF16" i="56"/>
  <c r="BE16" i="56"/>
  <c r="BD16" i="56"/>
  <c r="BC16" i="56"/>
  <c r="BB16" i="56"/>
  <c r="BA16" i="56"/>
  <c r="AZ16" i="56"/>
  <c r="AY16" i="56"/>
  <c r="AX16" i="56"/>
  <c r="AW16" i="56"/>
  <c r="AV16" i="56"/>
  <c r="AU16" i="56"/>
  <c r="AT16" i="56"/>
  <c r="AS16" i="56"/>
  <c r="AR16" i="56"/>
  <c r="AQ16" i="56"/>
  <c r="AP16" i="56"/>
  <c r="AO16" i="56"/>
  <c r="AN16" i="56"/>
  <c r="AM16" i="56"/>
  <c r="AL16" i="56"/>
  <c r="AK16" i="56"/>
  <c r="AJ16" i="56"/>
  <c r="AI16" i="56"/>
  <c r="AH16" i="56"/>
  <c r="AG16" i="56"/>
  <c r="AF16" i="56"/>
  <c r="AE16" i="56"/>
  <c r="AD16" i="56"/>
  <c r="AC16" i="56"/>
  <c r="AB16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N16" i="56"/>
  <c r="M16" i="56"/>
  <c r="L16" i="56"/>
  <c r="K16" i="56"/>
  <c r="J16" i="56"/>
  <c r="I16" i="56"/>
  <c r="H75" i="56"/>
  <c r="H52" i="56"/>
  <c r="H42" i="56"/>
  <c r="H35" i="56"/>
  <c r="H30" i="56"/>
  <c r="H24" i="56"/>
  <c r="H16" i="56"/>
  <c r="F45" i="21"/>
  <c r="E40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E49" i="21" s="1"/>
  <c r="AO15" i="29"/>
  <c r="AN15" i="29"/>
  <c r="AM15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B104" i="53"/>
  <c r="E10" i="21"/>
  <c r="BM18" i="49"/>
  <c r="BL18" i="49"/>
  <c r="BK18" i="49"/>
  <c r="BJ18" i="49"/>
  <c r="BI18" i="49"/>
  <c r="BH18" i="49"/>
  <c r="BG18" i="49"/>
  <c r="BF18" i="49"/>
  <c r="BE18" i="49"/>
  <c r="BD18" i="49"/>
  <c r="BC18" i="49"/>
  <c r="BB18" i="49"/>
  <c r="BA18" i="49"/>
  <c r="AZ18" i="49"/>
  <c r="AY18" i="49"/>
  <c r="AX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BM17" i="49"/>
  <c r="BL17" i="49"/>
  <c r="BK17" i="49"/>
  <c r="BJ17" i="49"/>
  <c r="BI17" i="49"/>
  <c r="BH17" i="49"/>
  <c r="BG17" i="49"/>
  <c r="BF17" i="49"/>
  <c r="BE17" i="49"/>
  <c r="BD17" i="49"/>
  <c r="BC17" i="49"/>
  <c r="BB17" i="49"/>
  <c r="BA17" i="49"/>
  <c r="AZ17" i="49"/>
  <c r="AY17" i="49"/>
  <c r="AX17" i="49"/>
  <c r="AW17" i="49"/>
  <c r="AV17" i="49"/>
  <c r="AU17" i="49"/>
  <c r="AT17" i="49"/>
  <c r="AS17" i="49"/>
  <c r="AR17" i="49"/>
  <c r="AQ17" i="49"/>
  <c r="AP17" i="49"/>
  <c r="AO17" i="49"/>
  <c r="AN17" i="49"/>
  <c r="AM17" i="49"/>
  <c r="AL17" i="49"/>
  <c r="AK17" i="49"/>
  <c r="AJ17" i="49"/>
  <c r="AI17" i="49"/>
  <c r="AH17" i="49"/>
  <c r="AG17" i="49"/>
  <c r="AF17" i="49"/>
  <c r="AE17" i="49"/>
  <c r="AD17" i="49"/>
  <c r="AC17" i="49"/>
  <c r="AB17" i="49"/>
  <c r="AA17" i="49"/>
  <c r="Z17" i="49"/>
  <c r="Y17" i="49"/>
  <c r="X17" i="49"/>
  <c r="W17" i="49"/>
  <c r="V17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Z16" i="49"/>
  <c r="AY16" i="49"/>
  <c r="AX16" i="49"/>
  <c r="AW16" i="49"/>
  <c r="AV16" i="49"/>
  <c r="AU16" i="49"/>
  <c r="AT16" i="49"/>
  <c r="AS16" i="49"/>
  <c r="AR16" i="49"/>
  <c r="AQ16" i="49"/>
  <c r="AP16" i="49"/>
  <c r="AO16" i="49"/>
  <c r="AN16" i="49"/>
  <c r="AM16" i="49"/>
  <c r="AL16" i="49"/>
  <c r="AK16" i="49"/>
  <c r="AJ16" i="49"/>
  <c r="AI16" i="49"/>
  <c r="AH16" i="49"/>
  <c r="AG16" i="49"/>
  <c r="AF16" i="49"/>
  <c r="AE16" i="49"/>
  <c r="AD16" i="49"/>
  <c r="AC16" i="49"/>
  <c r="AB16" i="49"/>
  <c r="AA16" i="49"/>
  <c r="Z16" i="49"/>
  <c r="Y16" i="49"/>
  <c r="X16" i="49"/>
  <c r="W16" i="49"/>
  <c r="V16" i="49"/>
  <c r="U16" i="49"/>
  <c r="T16" i="49"/>
  <c r="S16" i="49"/>
  <c r="R16" i="49"/>
  <c r="Q16" i="49"/>
  <c r="P16" i="49"/>
  <c r="O16" i="49"/>
  <c r="N16" i="49"/>
  <c r="M16" i="49"/>
  <c r="L16" i="49"/>
  <c r="K16" i="49"/>
  <c r="J16" i="49"/>
  <c r="I16" i="49"/>
  <c r="H16" i="49"/>
  <c r="BM15" i="49"/>
  <c r="BL15" i="49"/>
  <c r="BK15" i="49"/>
  <c r="BJ15" i="49"/>
  <c r="BI15" i="49"/>
  <c r="BH15" i="49"/>
  <c r="BG15" i="49"/>
  <c r="BF15" i="49"/>
  <c r="BE15" i="49"/>
  <c r="BD15" i="49"/>
  <c r="BC15" i="49"/>
  <c r="BB15" i="49"/>
  <c r="BA15" i="49"/>
  <c r="AZ15" i="49"/>
  <c r="AY15" i="49"/>
  <c r="AX15" i="49"/>
  <c r="AW15" i="49"/>
  <c r="AV15" i="49"/>
  <c r="AU15" i="49"/>
  <c r="AT15" i="49"/>
  <c r="AS15" i="49"/>
  <c r="AR15" i="49"/>
  <c r="AQ15" i="49"/>
  <c r="AP15" i="49"/>
  <c r="AO15" i="49"/>
  <c r="AN15" i="49"/>
  <c r="AM15" i="49"/>
  <c r="AL15" i="49"/>
  <c r="AK15" i="49"/>
  <c r="AJ15" i="49"/>
  <c r="AI15" i="49"/>
  <c r="AH15" i="49"/>
  <c r="AG15" i="49"/>
  <c r="AF15" i="49"/>
  <c r="AE15" i="49"/>
  <c r="AD15" i="49"/>
  <c r="AC15" i="49"/>
  <c r="AB15" i="49"/>
  <c r="AA15" i="49"/>
  <c r="Z15" i="49"/>
  <c r="Y15" i="49"/>
  <c r="X15" i="49"/>
  <c r="W15" i="49"/>
  <c r="V15" i="49"/>
  <c r="U15" i="49"/>
  <c r="T15" i="49"/>
  <c r="S15" i="49"/>
  <c r="R15" i="49"/>
  <c r="Q15" i="49"/>
  <c r="P15" i="49"/>
  <c r="O15" i="49"/>
  <c r="N15" i="49"/>
  <c r="M15" i="49"/>
  <c r="L15" i="49"/>
  <c r="K15" i="49"/>
  <c r="J15" i="49"/>
  <c r="I15" i="49"/>
  <c r="H15" i="49"/>
  <c r="BM14" i="49"/>
  <c r="BL14" i="49"/>
  <c r="BK14" i="49"/>
  <c r="BJ14" i="49"/>
  <c r="BI14" i="49"/>
  <c r="BH14" i="49"/>
  <c r="BG14" i="49"/>
  <c r="BF14" i="49"/>
  <c r="BE14" i="49"/>
  <c r="BD14" i="49"/>
  <c r="BC14" i="49"/>
  <c r="BB14" i="49"/>
  <c r="BA14" i="49"/>
  <c r="AZ14" i="49"/>
  <c r="AY14" i="49"/>
  <c r="AX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AD14" i="49"/>
  <c r="AC14" i="49"/>
  <c r="AB14" i="49"/>
  <c r="AA14" i="49"/>
  <c r="Z14" i="49"/>
  <c r="Y14" i="49"/>
  <c r="X14" i="49"/>
  <c r="W14" i="49"/>
  <c r="V14" i="49"/>
  <c r="U14" i="49"/>
  <c r="T14" i="49"/>
  <c r="S14" i="49"/>
  <c r="R14" i="49"/>
  <c r="Q14" i="49"/>
  <c r="P14" i="49"/>
  <c r="O14" i="49"/>
  <c r="N14" i="49"/>
  <c r="M14" i="49"/>
  <c r="L14" i="49"/>
  <c r="K14" i="49"/>
  <c r="J14" i="49"/>
  <c r="I14" i="49"/>
  <c r="H14" i="49"/>
  <c r="BM13" i="49"/>
  <c r="BL13" i="49"/>
  <c r="BK13" i="49"/>
  <c r="BJ13" i="49"/>
  <c r="BI13" i="49"/>
  <c r="BH13" i="49"/>
  <c r="BG13" i="49"/>
  <c r="BF13" i="49"/>
  <c r="BE13" i="49"/>
  <c r="BD13" i="49"/>
  <c r="BC13" i="49"/>
  <c r="BB13" i="49"/>
  <c r="BA13" i="49"/>
  <c r="AZ13" i="49"/>
  <c r="AY13" i="49"/>
  <c r="AX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Z12" i="49"/>
  <c r="AY12" i="49"/>
  <c r="AX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AD12" i="49"/>
  <c r="AC12" i="49"/>
  <c r="AB12" i="49"/>
  <c r="AA12" i="49"/>
  <c r="Z12" i="49"/>
  <c r="Y12" i="49"/>
  <c r="X12" i="49"/>
  <c r="W12" i="49"/>
  <c r="V12" i="49"/>
  <c r="U12" i="49"/>
  <c r="T12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Z11" i="49"/>
  <c r="AY11" i="49"/>
  <c r="AX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Z10" i="49"/>
  <c r="AY10" i="49"/>
  <c r="AX10" i="49"/>
  <c r="AW10" i="49"/>
  <c r="AV10" i="49"/>
  <c r="AU10" i="49"/>
  <c r="AT10" i="49"/>
  <c r="AS10" i="49"/>
  <c r="AR10" i="49"/>
  <c r="AQ10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18" i="49"/>
  <c r="G17" i="49"/>
  <c r="G16" i="49"/>
  <c r="G15" i="49"/>
  <c r="G14" i="49"/>
  <c r="G13" i="49"/>
  <c r="G12" i="49"/>
  <c r="G11" i="49"/>
  <c r="G10" i="49"/>
  <c r="G9" i="49"/>
  <c r="D71" i="49"/>
  <c r="D70" i="49"/>
  <c r="D67" i="49"/>
  <c r="D61" i="49"/>
  <c r="D60" i="49"/>
  <c r="D59" i="49"/>
  <c r="D58" i="49"/>
  <c r="D57" i="49"/>
  <c r="D56" i="49"/>
  <c r="D55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18" i="49"/>
  <c r="D17" i="49"/>
  <c r="D16" i="49"/>
  <c r="D15" i="49"/>
  <c r="D14" i="49"/>
  <c r="D13" i="49"/>
  <c r="D12" i="49"/>
  <c r="D11" i="49"/>
  <c r="D10" i="49"/>
  <c r="D9" i="49"/>
  <c r="BL20" i="49" l="1"/>
  <c r="BL23" i="49" s="1"/>
  <c r="AZ20" i="49"/>
  <c r="AZ23" i="49" s="1"/>
  <c r="Q20" i="49"/>
  <c r="Q23" i="49" s="1"/>
  <c r="AQ20" i="49"/>
  <c r="AQ23" i="49" s="1"/>
  <c r="BH20" i="49"/>
  <c r="BH23" i="49" s="1"/>
  <c r="Z20" i="49"/>
  <c r="Z23" i="49" s="1"/>
  <c r="R20" i="49"/>
  <c r="R23" i="49" s="1"/>
  <c r="J20" i="49"/>
  <c r="J23" i="49" s="1"/>
  <c r="BM20" i="49"/>
  <c r="BM23" i="49" s="1"/>
  <c r="AW20" i="49"/>
  <c r="AW23" i="49" s="1"/>
  <c r="AG20" i="49"/>
  <c r="AG23" i="49" s="1"/>
  <c r="Y20" i="49"/>
  <c r="Y23" i="49" s="1"/>
  <c r="H20" i="49"/>
  <c r="H23" i="49" s="1"/>
  <c r="AH20" i="49"/>
  <c r="AH23" i="49" s="1"/>
  <c r="G20" i="49"/>
  <c r="G23" i="49" s="1"/>
  <c r="AF20" i="49"/>
  <c r="AF23" i="49" s="1"/>
  <c r="X20" i="49"/>
  <c r="X23" i="49" s="1"/>
  <c r="BG20" i="49"/>
  <c r="BG23" i="49" s="1"/>
  <c r="AX20" i="49"/>
  <c r="AX23" i="49" s="1"/>
  <c r="BE20" i="49"/>
  <c r="BE23" i="49" s="1"/>
  <c r="AO20" i="49"/>
  <c r="AO23" i="49" s="1"/>
  <c r="P20" i="49"/>
  <c r="P23" i="49" s="1"/>
  <c r="I20" i="49"/>
  <c r="I23" i="49" s="1"/>
  <c r="AP20" i="49"/>
  <c r="AP23" i="49" s="1"/>
  <c r="W20" i="49"/>
  <c r="W23" i="49" s="1"/>
  <c r="AE20" i="49"/>
  <c r="AE23" i="49" s="1"/>
  <c r="AM20" i="49"/>
  <c r="AM23" i="49" s="1"/>
  <c r="AY20" i="49"/>
  <c r="AY23" i="49" s="1"/>
  <c r="AN20" i="49"/>
  <c r="AN23" i="49" s="1"/>
  <c r="O20" i="49"/>
  <c r="O23" i="49" s="1"/>
  <c r="V20" i="49" l="1"/>
  <c r="V23" i="49" s="1"/>
  <c r="BK20" i="49"/>
  <c r="BK23" i="49" s="1"/>
  <c r="U20" i="49"/>
  <c r="U23" i="49" s="1"/>
  <c r="T20" i="49"/>
  <c r="T23" i="49" s="1"/>
  <c r="N20" i="49"/>
  <c r="N23" i="49" s="1"/>
  <c r="M20" i="49"/>
  <c r="M23" i="49" s="1"/>
  <c r="L20" i="49"/>
  <c r="L23" i="49" s="1"/>
  <c r="BB20" i="49"/>
  <c r="BB23" i="49" s="1"/>
  <c r="AS20" i="49"/>
  <c r="AS23" i="49" s="1"/>
  <c r="BF20" i="49"/>
  <c r="BF23" i="49" s="1"/>
  <c r="BI20" i="49"/>
  <c r="BI23" i="49" s="1"/>
  <c r="BD20" i="49"/>
  <c r="BD23" i="49" s="1"/>
  <c r="AA20" i="49"/>
  <c r="AA23" i="49" s="1"/>
  <c r="BA20" i="49"/>
  <c r="BA23" i="49" s="1"/>
  <c r="AV20" i="49"/>
  <c r="AV23" i="49" s="1"/>
  <c r="BJ20" i="49"/>
  <c r="BJ23" i="49" s="1"/>
  <c r="AT20" i="49"/>
  <c r="AT23" i="49" s="1"/>
  <c r="AR20" i="49"/>
  <c r="AR23" i="49" s="1"/>
  <c r="S20" i="49"/>
  <c r="S23" i="49" s="1"/>
  <c r="AI20" i="49"/>
  <c r="AI23" i="49" s="1"/>
  <c r="AL20" i="49"/>
  <c r="AL23" i="49" s="1"/>
  <c r="AU20" i="49"/>
  <c r="AU23" i="49" s="1"/>
  <c r="AK20" i="49"/>
  <c r="AK23" i="49" s="1"/>
  <c r="AJ20" i="49"/>
  <c r="AJ23" i="49" s="1"/>
  <c r="K20" i="49"/>
  <c r="K23" i="49" s="1"/>
  <c r="AD20" i="49"/>
  <c r="AD23" i="49" s="1"/>
  <c r="BC20" i="49"/>
  <c r="BC23" i="49" s="1"/>
  <c r="AC20" i="49"/>
  <c r="AC23" i="49" s="1"/>
  <c r="AB20" i="49"/>
  <c r="AB23" i="49" s="1"/>
  <c r="BN45" i="42" l="1"/>
  <c r="BM45" i="42"/>
  <c r="BL45" i="42"/>
  <c r="BK45" i="42"/>
  <c r="BJ45" i="42"/>
  <c r="BI45" i="42"/>
  <c r="BH45" i="42"/>
  <c r="BG45" i="42"/>
  <c r="BF45" i="42"/>
  <c r="BE45" i="42"/>
  <c r="BD45" i="42"/>
  <c r="BC45" i="42"/>
  <c r="BB45" i="42"/>
  <c r="BA45" i="42"/>
  <c r="AZ45" i="42"/>
  <c r="AY45" i="42"/>
  <c r="AX45" i="42"/>
  <c r="AW45" i="42"/>
  <c r="AV45" i="42"/>
  <c r="AU45" i="42"/>
  <c r="AT45" i="42"/>
  <c r="AS45" i="42"/>
  <c r="AR45" i="42"/>
  <c r="AQ45" i="42"/>
  <c r="AP45" i="42"/>
  <c r="AO45" i="42"/>
  <c r="AN45" i="42"/>
  <c r="AM45" i="42"/>
  <c r="AL45" i="42"/>
  <c r="AK45" i="42"/>
  <c r="AJ45" i="42"/>
  <c r="AI45" i="42"/>
  <c r="AH45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BN39" i="42"/>
  <c r="BM39" i="42"/>
  <c r="BL39" i="42"/>
  <c r="BK39" i="42"/>
  <c r="BJ39" i="42"/>
  <c r="BI39" i="42"/>
  <c r="BH39" i="42"/>
  <c r="BG39" i="42"/>
  <c r="BF39" i="42"/>
  <c r="BE39" i="42"/>
  <c r="BD39" i="42"/>
  <c r="BC39" i="42"/>
  <c r="BB39" i="42"/>
  <c r="BA39" i="42"/>
  <c r="AZ39" i="42"/>
  <c r="AY39" i="42"/>
  <c r="AX39" i="42"/>
  <c r="AW39" i="42"/>
  <c r="AV39" i="42"/>
  <c r="AU39" i="42"/>
  <c r="AT39" i="42"/>
  <c r="AS39" i="42"/>
  <c r="AR39" i="42"/>
  <c r="AQ39" i="42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H39" i="42"/>
  <c r="AX11" i="29" l="1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G37" i="61" l="1"/>
  <c r="AA37" i="61"/>
  <c r="S37" i="61"/>
  <c r="BK36" i="61"/>
  <c r="BI36" i="61"/>
  <c r="BC36" i="61"/>
  <c r="AU36" i="61"/>
  <c r="AM36" i="61"/>
  <c r="AE36" i="61"/>
  <c r="AC36" i="61"/>
  <c r="W36" i="61"/>
  <c r="O36" i="61"/>
  <c r="AI35" i="61"/>
  <c r="BA34" i="61"/>
  <c r="AU34" i="61"/>
  <c r="AM34" i="61"/>
  <c r="BO33" i="61"/>
  <c r="BG33" i="61"/>
  <c r="AY33" i="61"/>
  <c r="AW33" i="61"/>
  <c r="AA33" i="61"/>
  <c r="S33" i="61"/>
  <c r="Q33" i="61"/>
  <c r="K33" i="61"/>
  <c r="BK32" i="61"/>
  <c r="BC32" i="61"/>
  <c r="AU32" i="61"/>
  <c r="AS32" i="61"/>
  <c r="AM32" i="61"/>
  <c r="AE32" i="61"/>
  <c r="W32" i="61"/>
  <c r="O32" i="61"/>
  <c r="M32" i="61"/>
  <c r="BO31" i="61"/>
  <c r="AA31" i="61"/>
  <c r="S31" i="61"/>
  <c r="M31" i="61"/>
  <c r="BK30" i="61"/>
  <c r="BI30" i="61"/>
  <c r="BC30" i="61"/>
  <c r="BB30" i="61"/>
  <c r="BA30" i="61"/>
  <c r="AU30" i="61"/>
  <c r="AS30" i="61"/>
  <c r="AM30" i="61"/>
  <c r="AL30" i="61"/>
  <c r="AK30" i="61"/>
  <c r="AE30" i="61"/>
  <c r="AC30" i="61"/>
  <c r="W30" i="61"/>
  <c r="V30" i="61"/>
  <c r="U30" i="61"/>
  <c r="O30" i="61"/>
  <c r="M30" i="61"/>
  <c r="BM29" i="61"/>
  <c r="BG29" i="61"/>
  <c r="BE29" i="61"/>
  <c r="AO29" i="61"/>
  <c r="AN29" i="61"/>
  <c r="AL29" i="61"/>
  <c r="Y29" i="61"/>
  <c r="V29" i="61"/>
  <c r="S29" i="61"/>
  <c r="BP28" i="61"/>
  <c r="BN28" i="61"/>
  <c r="BK28" i="61"/>
  <c r="BI28" i="61"/>
  <c r="BF28" i="61"/>
  <c r="BE28" i="61"/>
  <c r="BC28" i="61"/>
  <c r="BA28" i="61"/>
  <c r="AX28" i="61"/>
  <c r="AU28" i="61"/>
  <c r="AT28" i="61"/>
  <c r="AS28" i="61"/>
  <c r="AP28" i="61"/>
  <c r="AM28" i="61"/>
  <c r="AK28" i="61"/>
  <c r="AJ28" i="61"/>
  <c r="AH28" i="61"/>
  <c r="AE28" i="61"/>
  <c r="AC28" i="61"/>
  <c r="Z28" i="61"/>
  <c r="Y28" i="61"/>
  <c r="W28" i="61"/>
  <c r="U28" i="61"/>
  <c r="R28" i="61"/>
  <c r="O28" i="61"/>
  <c r="N28" i="61"/>
  <c r="M28" i="61"/>
  <c r="J28" i="61"/>
  <c r="BG27" i="61"/>
  <c r="BB27" i="61"/>
  <c r="AP27" i="61"/>
  <c r="AO27" i="61"/>
  <c r="V27" i="61"/>
  <c r="U27" i="61"/>
  <c r="J27" i="61"/>
  <c r="H37" i="61"/>
  <c r="H35" i="61"/>
  <c r="H33" i="61"/>
  <c r="H30" i="61"/>
  <c r="F37" i="61"/>
  <c r="F36" i="61"/>
  <c r="BA36" i="61" s="1"/>
  <c r="F35" i="61"/>
  <c r="AQ35" i="61" s="1"/>
  <c r="F34" i="61"/>
  <c r="F33" i="61"/>
  <c r="AI33" i="61" s="1"/>
  <c r="F32" i="61"/>
  <c r="F31" i="61"/>
  <c r="AO31" i="61" s="1"/>
  <c r="F30" i="61"/>
  <c r="BE30" i="61" s="1"/>
  <c r="F29" i="61"/>
  <c r="F28" i="61"/>
  <c r="BM28" i="61" s="1"/>
  <c r="F27" i="61"/>
  <c r="BE27" i="61" s="1"/>
  <c r="BN74" i="56"/>
  <c r="BM74" i="56"/>
  <c r="BL74" i="56"/>
  <c r="BK74" i="56"/>
  <c r="BJ74" i="56"/>
  <c r="BI74" i="56"/>
  <c r="BH74" i="56"/>
  <c r="BG74" i="56"/>
  <c r="BF74" i="56"/>
  <c r="BE74" i="56"/>
  <c r="BD74" i="56"/>
  <c r="BC74" i="56"/>
  <c r="BB74" i="56"/>
  <c r="BA74" i="56"/>
  <c r="AZ74" i="56"/>
  <c r="AY74" i="56"/>
  <c r="AX74" i="56"/>
  <c r="AW74" i="56"/>
  <c r="AV74" i="56"/>
  <c r="AU74" i="56"/>
  <c r="AT74" i="56"/>
  <c r="AS74" i="56"/>
  <c r="AR74" i="56"/>
  <c r="AQ74" i="56"/>
  <c r="AP74" i="56"/>
  <c r="AO74" i="56"/>
  <c r="AN74" i="56"/>
  <c r="AM74" i="56"/>
  <c r="AL74" i="56"/>
  <c r="AK74" i="56"/>
  <c r="AJ74" i="56"/>
  <c r="AI74" i="56"/>
  <c r="AH74" i="56"/>
  <c r="AG74" i="56"/>
  <c r="AF74" i="56"/>
  <c r="AE74" i="56"/>
  <c r="AD74" i="56"/>
  <c r="AC74" i="56"/>
  <c r="AB74" i="56"/>
  <c r="AA74" i="56"/>
  <c r="Z74" i="56"/>
  <c r="Y74" i="56"/>
  <c r="X74" i="56"/>
  <c r="W74" i="56"/>
  <c r="V74" i="56"/>
  <c r="U74" i="56"/>
  <c r="T74" i="56"/>
  <c r="S74" i="56"/>
  <c r="R74" i="56"/>
  <c r="Q74" i="56"/>
  <c r="P74" i="56"/>
  <c r="O74" i="56"/>
  <c r="N74" i="56"/>
  <c r="M74" i="56"/>
  <c r="L74" i="56"/>
  <c r="K74" i="56"/>
  <c r="J74" i="56"/>
  <c r="I74" i="56"/>
  <c r="BN72" i="56"/>
  <c r="BM72" i="56"/>
  <c r="BL72" i="56"/>
  <c r="BK72" i="56"/>
  <c r="BJ72" i="56"/>
  <c r="BI72" i="56"/>
  <c r="BH72" i="56"/>
  <c r="BG72" i="56"/>
  <c r="BF72" i="56"/>
  <c r="BE72" i="56"/>
  <c r="BD72" i="56"/>
  <c r="BC72" i="56"/>
  <c r="BB72" i="56"/>
  <c r="BA72" i="56"/>
  <c r="AZ72" i="56"/>
  <c r="AY72" i="56"/>
  <c r="AX72" i="56"/>
  <c r="AW72" i="56"/>
  <c r="AV72" i="56"/>
  <c r="AU72" i="56"/>
  <c r="AT72" i="56"/>
  <c r="AS72" i="56"/>
  <c r="AR72" i="56"/>
  <c r="AQ72" i="56"/>
  <c r="AP72" i="56"/>
  <c r="AO72" i="56"/>
  <c r="AN72" i="56"/>
  <c r="AM72" i="56"/>
  <c r="AL72" i="56"/>
  <c r="AK72" i="56"/>
  <c r="AJ72" i="56"/>
  <c r="AI72" i="56"/>
  <c r="AH72" i="56"/>
  <c r="AG72" i="56"/>
  <c r="AF72" i="56"/>
  <c r="AE72" i="56"/>
  <c r="AD72" i="56"/>
  <c r="AC72" i="56"/>
  <c r="AB72" i="56"/>
  <c r="AA72" i="56"/>
  <c r="Z72" i="56"/>
  <c r="Y72" i="56"/>
  <c r="X72" i="56"/>
  <c r="W72" i="56"/>
  <c r="V72" i="56"/>
  <c r="U72" i="56"/>
  <c r="T72" i="56"/>
  <c r="S72" i="56"/>
  <c r="R72" i="56"/>
  <c r="Q72" i="56"/>
  <c r="P72" i="56"/>
  <c r="O72" i="56"/>
  <c r="N72" i="56"/>
  <c r="M72" i="56"/>
  <c r="L72" i="56"/>
  <c r="K72" i="56"/>
  <c r="J72" i="56"/>
  <c r="I72" i="56"/>
  <c r="BI9" i="56"/>
  <c r="BF9" i="56"/>
  <c r="BC9" i="56"/>
  <c r="AU9" i="56"/>
  <c r="AM9" i="56"/>
  <c r="AK9" i="56"/>
  <c r="AH9" i="56"/>
  <c r="Z9" i="56"/>
  <c r="U9" i="56"/>
  <c r="R9" i="56"/>
  <c r="O9" i="56"/>
  <c r="M9" i="56"/>
  <c r="F40" i="56"/>
  <c r="F54" i="56"/>
  <c r="F50" i="56"/>
  <c r="F49" i="56"/>
  <c r="F39" i="56"/>
  <c r="F9" i="56"/>
  <c r="BN9" i="56" s="1"/>
  <c r="AP9" i="56" l="1"/>
  <c r="BK9" i="56"/>
  <c r="H40" i="56"/>
  <c r="W9" i="56"/>
  <c r="AS9" i="56"/>
  <c r="BH9" i="56"/>
  <c r="AZ9" i="56"/>
  <c r="AR9" i="56"/>
  <c r="AJ9" i="56"/>
  <c r="AB9" i="56"/>
  <c r="T9" i="56"/>
  <c r="L9" i="56"/>
  <c r="BG9" i="56"/>
  <c r="AY9" i="56"/>
  <c r="AQ9" i="56"/>
  <c r="AI9" i="56"/>
  <c r="AA9" i="56"/>
  <c r="S9" i="56"/>
  <c r="K9" i="56"/>
  <c r="BM9" i="56"/>
  <c r="BE9" i="56"/>
  <c r="AW9" i="56"/>
  <c r="AO9" i="56"/>
  <c r="AG9" i="56"/>
  <c r="Y9" i="56"/>
  <c r="Q9" i="56"/>
  <c r="I9" i="56"/>
  <c r="BL9" i="56"/>
  <c r="BD9" i="56"/>
  <c r="AV9" i="56"/>
  <c r="AN9" i="56"/>
  <c r="AF9" i="56"/>
  <c r="X9" i="56"/>
  <c r="P9" i="56"/>
  <c r="BJ9" i="56"/>
  <c r="BB9" i="56"/>
  <c r="AT9" i="56"/>
  <c r="AL9" i="56"/>
  <c r="AD9" i="56"/>
  <c r="V9" i="56"/>
  <c r="N9" i="56"/>
  <c r="AC9" i="56"/>
  <c r="AX9" i="56"/>
  <c r="H39" i="56"/>
  <c r="J9" i="56"/>
  <c r="AE9" i="56"/>
  <c r="BA9" i="56"/>
  <c r="L27" i="61"/>
  <c r="AA35" i="61"/>
  <c r="BP34" i="61"/>
  <c r="BH34" i="61"/>
  <c r="AZ34" i="61"/>
  <c r="AR34" i="61"/>
  <c r="AJ34" i="61"/>
  <c r="AB34" i="61"/>
  <c r="T34" i="61"/>
  <c r="L34" i="61"/>
  <c r="BO34" i="61"/>
  <c r="BG34" i="61"/>
  <c r="AY34" i="61"/>
  <c r="AQ34" i="61"/>
  <c r="AI34" i="61"/>
  <c r="AA34" i="61"/>
  <c r="S34" i="61"/>
  <c r="K34" i="61"/>
  <c r="BN34" i="61"/>
  <c r="BF34" i="61"/>
  <c r="AX34" i="61"/>
  <c r="AP34" i="61"/>
  <c r="AH34" i="61"/>
  <c r="Z34" i="61"/>
  <c r="R34" i="61"/>
  <c r="J34" i="61"/>
  <c r="BM34" i="61"/>
  <c r="BE34" i="61"/>
  <c r="AW34" i="61"/>
  <c r="AO34" i="61"/>
  <c r="AG34" i="61"/>
  <c r="Y34" i="61"/>
  <c r="Q34" i="61"/>
  <c r="I34" i="61"/>
  <c r="BL34" i="61"/>
  <c r="BD34" i="61"/>
  <c r="AV34" i="61"/>
  <c r="AN34" i="61"/>
  <c r="AF34" i="61"/>
  <c r="X34" i="61"/>
  <c r="P34" i="61"/>
  <c r="BJ34" i="61"/>
  <c r="BB34" i="61"/>
  <c r="AT34" i="61"/>
  <c r="AL34" i="61"/>
  <c r="AD34" i="61"/>
  <c r="V34" i="61"/>
  <c r="N34" i="61"/>
  <c r="AK34" i="61"/>
  <c r="H34" i="61"/>
  <c r="BI34" i="61"/>
  <c r="AC34" i="61"/>
  <c r="AS34" i="61"/>
  <c r="M34" i="61"/>
  <c r="AE34" i="61"/>
  <c r="W34" i="61"/>
  <c r="U34" i="61"/>
  <c r="BK34" i="61"/>
  <c r="O34" i="61"/>
  <c r="BC34" i="61"/>
  <c r="BK27" i="61"/>
  <c r="BC27" i="61"/>
  <c r="AU27" i="61"/>
  <c r="AM27" i="61"/>
  <c r="AE27" i="61"/>
  <c r="W27" i="61"/>
  <c r="BP27" i="61"/>
  <c r="BH27" i="61"/>
  <c r="AZ27" i="61"/>
  <c r="AR27" i="61"/>
  <c r="AJ27" i="61"/>
  <c r="AB27" i="61"/>
  <c r="BF27" i="61"/>
  <c r="AV27" i="61"/>
  <c r="AK27" i="61"/>
  <c r="Z27" i="61"/>
  <c r="Q27" i="61"/>
  <c r="I27" i="61"/>
  <c r="BN27" i="61"/>
  <c r="BD27" i="61"/>
  <c r="AS27" i="61"/>
  <c r="AH27" i="61"/>
  <c r="X27" i="61"/>
  <c r="O27" i="61"/>
  <c r="BI27" i="61"/>
  <c r="AX27" i="61"/>
  <c r="AN27" i="61"/>
  <c r="AC27" i="61"/>
  <c r="S27" i="61"/>
  <c r="K27" i="61"/>
  <c r="BA27" i="61"/>
  <c r="AI27" i="61"/>
  <c r="T27" i="61"/>
  <c r="BO27" i="61"/>
  <c r="AY27" i="61"/>
  <c r="AG27" i="61"/>
  <c r="R27" i="61"/>
  <c r="BM27" i="61"/>
  <c r="AW27" i="61"/>
  <c r="AF27" i="61"/>
  <c r="P27" i="61"/>
  <c r="BL27" i="61"/>
  <c r="AT27" i="61"/>
  <c r="AD27" i="61"/>
  <c r="N27" i="61"/>
  <c r="H27" i="61"/>
  <c r="BJ27" i="61"/>
  <c r="AQ27" i="61"/>
  <c r="AA27" i="61"/>
  <c r="M27" i="61"/>
  <c r="BL35" i="61"/>
  <c r="BD35" i="61"/>
  <c r="AV35" i="61"/>
  <c r="AN35" i="61"/>
  <c r="AF35" i="61"/>
  <c r="X35" i="61"/>
  <c r="P35" i="61"/>
  <c r="BK35" i="61"/>
  <c r="BC35" i="61"/>
  <c r="AU35" i="61"/>
  <c r="AM35" i="61"/>
  <c r="AE35" i="61"/>
  <c r="W35" i="61"/>
  <c r="O35" i="61"/>
  <c r="BJ35" i="61"/>
  <c r="BB35" i="61"/>
  <c r="AT35" i="61"/>
  <c r="AL35" i="61"/>
  <c r="AD35" i="61"/>
  <c r="V35" i="61"/>
  <c r="N35" i="61"/>
  <c r="BI35" i="61"/>
  <c r="BA35" i="61"/>
  <c r="AS35" i="61"/>
  <c r="AK35" i="61"/>
  <c r="AC35" i="61"/>
  <c r="U35" i="61"/>
  <c r="M35" i="61"/>
  <c r="BP35" i="61"/>
  <c r="BH35" i="61"/>
  <c r="AZ35" i="61"/>
  <c r="AR35" i="61"/>
  <c r="AJ35" i="61"/>
  <c r="AB35" i="61"/>
  <c r="T35" i="61"/>
  <c r="L35" i="61"/>
  <c r="BN35" i="61"/>
  <c r="BF35" i="61"/>
  <c r="AX35" i="61"/>
  <c r="AP35" i="61"/>
  <c r="AH35" i="61"/>
  <c r="Z35" i="61"/>
  <c r="R35" i="61"/>
  <c r="J35" i="61"/>
  <c r="AO35" i="61"/>
  <c r="I35" i="61"/>
  <c r="BM35" i="61"/>
  <c r="AG35" i="61"/>
  <c r="AW35" i="61"/>
  <c r="Q35" i="61"/>
  <c r="Y35" i="61"/>
  <c r="BO35" i="61"/>
  <c r="S35" i="61"/>
  <c r="BG35" i="61"/>
  <c r="K35" i="61"/>
  <c r="BE35" i="61"/>
  <c r="AY35" i="61"/>
  <c r="Y27" i="61"/>
  <c r="AL27" i="61"/>
  <c r="BL29" i="61"/>
  <c r="BD29" i="61"/>
  <c r="AV29" i="61"/>
  <c r="BK29" i="61"/>
  <c r="BC29" i="61"/>
  <c r="AU29" i="61"/>
  <c r="AM29" i="61"/>
  <c r="AE29" i="61"/>
  <c r="W29" i="61"/>
  <c r="O29" i="61"/>
  <c r="BJ29" i="61"/>
  <c r="BP29" i="61"/>
  <c r="BH29" i="61"/>
  <c r="AZ29" i="61"/>
  <c r="AR29" i="61"/>
  <c r="AJ29" i="61"/>
  <c r="AB29" i="61"/>
  <c r="T29" i="61"/>
  <c r="L29" i="61"/>
  <c r="BF29" i="61"/>
  <c r="AS29" i="61"/>
  <c r="AH29" i="61"/>
  <c r="X29" i="61"/>
  <c r="M29" i="61"/>
  <c r="BB29" i="61"/>
  <c r="AP29" i="61"/>
  <c r="AF29" i="61"/>
  <c r="U29" i="61"/>
  <c r="J29" i="61"/>
  <c r="BI29" i="61"/>
  <c r="AW29" i="61"/>
  <c r="AK29" i="61"/>
  <c r="Z29" i="61"/>
  <c r="P29" i="61"/>
  <c r="BL37" i="61"/>
  <c r="BD37" i="61"/>
  <c r="AV37" i="61"/>
  <c r="AN37" i="61"/>
  <c r="AF37" i="61"/>
  <c r="X37" i="61"/>
  <c r="P37" i="61"/>
  <c r="BK37" i="61"/>
  <c r="BC37" i="61"/>
  <c r="AU37" i="61"/>
  <c r="AM37" i="61"/>
  <c r="AE37" i="61"/>
  <c r="W37" i="61"/>
  <c r="O37" i="61"/>
  <c r="BJ37" i="61"/>
  <c r="BB37" i="61"/>
  <c r="AT37" i="61"/>
  <c r="AL37" i="61"/>
  <c r="AD37" i="61"/>
  <c r="V37" i="61"/>
  <c r="N37" i="61"/>
  <c r="BI37" i="61"/>
  <c r="BA37" i="61"/>
  <c r="AS37" i="61"/>
  <c r="AK37" i="61"/>
  <c r="AC37" i="61"/>
  <c r="U37" i="61"/>
  <c r="M37" i="61"/>
  <c r="BP37" i="61"/>
  <c r="BH37" i="61"/>
  <c r="AZ37" i="61"/>
  <c r="AR37" i="61"/>
  <c r="AJ37" i="61"/>
  <c r="AB37" i="61"/>
  <c r="T37" i="61"/>
  <c r="L37" i="61"/>
  <c r="BN37" i="61"/>
  <c r="BF37" i="61"/>
  <c r="AX37" i="61"/>
  <c r="AP37" i="61"/>
  <c r="AH37" i="61"/>
  <c r="Z37" i="61"/>
  <c r="R37" i="61"/>
  <c r="J37" i="61"/>
  <c r="AW37" i="61"/>
  <c r="Q37" i="61"/>
  <c r="AQ37" i="61"/>
  <c r="K37" i="61"/>
  <c r="AO37" i="61"/>
  <c r="I37" i="61"/>
  <c r="BE37" i="61"/>
  <c r="Y37" i="61"/>
  <c r="I29" i="61"/>
  <c r="AA29" i="61"/>
  <c r="AQ29" i="61"/>
  <c r="BN29" i="61"/>
  <c r="AI31" i="61"/>
  <c r="AI37" i="61"/>
  <c r="K29" i="61"/>
  <c r="AC29" i="61"/>
  <c r="AT29" i="61"/>
  <c r="BO29" i="61"/>
  <c r="AY37" i="61"/>
  <c r="BL31" i="61"/>
  <c r="BD31" i="61"/>
  <c r="AV31" i="61"/>
  <c r="AN31" i="61"/>
  <c r="AF31" i="61"/>
  <c r="X31" i="61"/>
  <c r="P31" i="61"/>
  <c r="BK31" i="61"/>
  <c r="BC31" i="61"/>
  <c r="AU31" i="61"/>
  <c r="AM31" i="61"/>
  <c r="AE31" i="61"/>
  <c r="W31" i="61"/>
  <c r="O31" i="61"/>
  <c r="BJ31" i="61"/>
  <c r="BB31" i="61"/>
  <c r="AT31" i="61"/>
  <c r="AL31" i="61"/>
  <c r="AD31" i="61"/>
  <c r="V31" i="61"/>
  <c r="N31" i="61"/>
  <c r="BI31" i="61"/>
  <c r="BA31" i="61"/>
  <c r="AS31" i="61"/>
  <c r="AK31" i="61"/>
  <c r="AC31" i="61"/>
  <c r="U31" i="61"/>
  <c r="BP31" i="61"/>
  <c r="BH31" i="61"/>
  <c r="AZ31" i="61"/>
  <c r="AR31" i="61"/>
  <c r="AJ31" i="61"/>
  <c r="AB31" i="61"/>
  <c r="T31" i="61"/>
  <c r="L31" i="61"/>
  <c r="BN31" i="61"/>
  <c r="BF31" i="61"/>
  <c r="AX31" i="61"/>
  <c r="AP31" i="61"/>
  <c r="AH31" i="61"/>
  <c r="Z31" i="61"/>
  <c r="R31" i="61"/>
  <c r="J31" i="61"/>
  <c r="BE31" i="61"/>
  <c r="Y31" i="61"/>
  <c r="AW31" i="61"/>
  <c r="Q31" i="61"/>
  <c r="BM31" i="61"/>
  <c r="AG31" i="61"/>
  <c r="H29" i="61"/>
  <c r="N29" i="61"/>
  <c r="AD29" i="61"/>
  <c r="AX29" i="61"/>
  <c r="AQ31" i="61"/>
  <c r="BG37" i="61"/>
  <c r="Q29" i="61"/>
  <c r="AG29" i="61"/>
  <c r="AY29" i="61"/>
  <c r="I31" i="61"/>
  <c r="AY31" i="61"/>
  <c r="BM37" i="61"/>
  <c r="BL33" i="61"/>
  <c r="BD33" i="61"/>
  <c r="AV33" i="61"/>
  <c r="AN33" i="61"/>
  <c r="AF33" i="61"/>
  <c r="X33" i="61"/>
  <c r="P33" i="61"/>
  <c r="BK33" i="61"/>
  <c r="BC33" i="61"/>
  <c r="AU33" i="61"/>
  <c r="AM33" i="61"/>
  <c r="AE33" i="61"/>
  <c r="W33" i="61"/>
  <c r="O33" i="61"/>
  <c r="BJ33" i="61"/>
  <c r="BB33" i="61"/>
  <c r="AT33" i="61"/>
  <c r="AL33" i="61"/>
  <c r="AD33" i="61"/>
  <c r="V33" i="61"/>
  <c r="N33" i="61"/>
  <c r="BI33" i="61"/>
  <c r="BA33" i="61"/>
  <c r="AS33" i="61"/>
  <c r="AK33" i="61"/>
  <c r="AC33" i="61"/>
  <c r="U33" i="61"/>
  <c r="M33" i="61"/>
  <c r="BP33" i="61"/>
  <c r="BH33" i="61"/>
  <c r="AZ33" i="61"/>
  <c r="AR33" i="61"/>
  <c r="AJ33" i="61"/>
  <c r="AB33" i="61"/>
  <c r="T33" i="61"/>
  <c r="L33" i="61"/>
  <c r="BN33" i="61"/>
  <c r="BF33" i="61"/>
  <c r="AX33" i="61"/>
  <c r="AP33" i="61"/>
  <c r="AH33" i="61"/>
  <c r="Z33" i="61"/>
  <c r="R33" i="61"/>
  <c r="J33" i="61"/>
  <c r="BM33" i="61"/>
  <c r="AG33" i="61"/>
  <c r="BE33" i="61"/>
  <c r="Y33" i="61"/>
  <c r="AO33" i="61"/>
  <c r="I33" i="61"/>
  <c r="H31" i="61"/>
  <c r="R29" i="61"/>
  <c r="AI29" i="61"/>
  <c r="BA29" i="61"/>
  <c r="K31" i="61"/>
  <c r="BG31" i="61"/>
  <c r="AQ33" i="61"/>
  <c r="BO37" i="61"/>
  <c r="BP32" i="61"/>
  <c r="BH32" i="61"/>
  <c r="AZ32" i="61"/>
  <c r="AR32" i="61"/>
  <c r="AJ32" i="61"/>
  <c r="AB32" i="61"/>
  <c r="T32" i="61"/>
  <c r="L32" i="61"/>
  <c r="BO32" i="61"/>
  <c r="BG32" i="61"/>
  <c r="AY32" i="61"/>
  <c r="AQ32" i="61"/>
  <c r="AI32" i="61"/>
  <c r="AA32" i="61"/>
  <c r="S32" i="61"/>
  <c r="K32" i="61"/>
  <c r="BN32" i="61"/>
  <c r="BF32" i="61"/>
  <c r="AX32" i="61"/>
  <c r="AP32" i="61"/>
  <c r="AH32" i="61"/>
  <c r="Z32" i="61"/>
  <c r="R32" i="61"/>
  <c r="J32" i="61"/>
  <c r="BM32" i="61"/>
  <c r="BE32" i="61"/>
  <c r="AW32" i="61"/>
  <c r="AO32" i="61"/>
  <c r="AG32" i="61"/>
  <c r="Y32" i="61"/>
  <c r="Q32" i="61"/>
  <c r="I32" i="61"/>
  <c r="BL32" i="61"/>
  <c r="BD32" i="61"/>
  <c r="AV32" i="61"/>
  <c r="AN32" i="61"/>
  <c r="AF32" i="61"/>
  <c r="X32" i="61"/>
  <c r="P32" i="61"/>
  <c r="BJ32" i="61"/>
  <c r="BB32" i="61"/>
  <c r="AT32" i="61"/>
  <c r="AL32" i="61"/>
  <c r="AD32" i="61"/>
  <c r="V32" i="61"/>
  <c r="N32" i="61"/>
  <c r="H28" i="61"/>
  <c r="H36" i="61"/>
  <c r="L28" i="61"/>
  <c r="V28" i="61"/>
  <c r="AG28" i="61"/>
  <c r="AR28" i="61"/>
  <c r="BB28" i="61"/>
  <c r="Q30" i="61"/>
  <c r="AG30" i="61"/>
  <c r="AW30" i="61"/>
  <c r="BM30" i="61"/>
  <c r="AK32" i="61"/>
  <c r="U36" i="61"/>
  <c r="BO28" i="61"/>
  <c r="BG28" i="61"/>
  <c r="AY28" i="61"/>
  <c r="AQ28" i="61"/>
  <c r="AI28" i="61"/>
  <c r="AA28" i="61"/>
  <c r="S28" i="61"/>
  <c r="K28" i="61"/>
  <c r="BL28" i="61"/>
  <c r="BD28" i="61"/>
  <c r="AV28" i="61"/>
  <c r="AN28" i="61"/>
  <c r="AF28" i="61"/>
  <c r="X28" i="61"/>
  <c r="P28" i="61"/>
  <c r="BP36" i="61"/>
  <c r="BH36" i="61"/>
  <c r="AZ36" i="61"/>
  <c r="AR36" i="61"/>
  <c r="AJ36" i="61"/>
  <c r="AB36" i="61"/>
  <c r="T36" i="61"/>
  <c r="L36" i="61"/>
  <c r="BO36" i="61"/>
  <c r="BG36" i="61"/>
  <c r="AY36" i="61"/>
  <c r="AQ36" i="61"/>
  <c r="AI36" i="61"/>
  <c r="AA36" i="61"/>
  <c r="S36" i="61"/>
  <c r="K36" i="61"/>
  <c r="BN36" i="61"/>
  <c r="BF36" i="61"/>
  <c r="AX36" i="61"/>
  <c r="AP36" i="61"/>
  <c r="AH36" i="61"/>
  <c r="Z36" i="61"/>
  <c r="R36" i="61"/>
  <c r="J36" i="61"/>
  <c r="BM36" i="61"/>
  <c r="BE36" i="61"/>
  <c r="AW36" i="61"/>
  <c r="AO36" i="61"/>
  <c r="AG36" i="61"/>
  <c r="Y36" i="61"/>
  <c r="Q36" i="61"/>
  <c r="I36" i="61"/>
  <c r="BL36" i="61"/>
  <c r="BD36" i="61"/>
  <c r="AV36" i="61"/>
  <c r="AN36" i="61"/>
  <c r="AF36" i="61"/>
  <c r="X36" i="61"/>
  <c r="P36" i="61"/>
  <c r="BJ36" i="61"/>
  <c r="BB36" i="61"/>
  <c r="AT36" i="61"/>
  <c r="AL36" i="61"/>
  <c r="AD36" i="61"/>
  <c r="V36" i="61"/>
  <c r="N36" i="61"/>
  <c r="H32" i="61"/>
  <c r="Q28" i="61"/>
  <c r="AB28" i="61"/>
  <c r="AL28" i="61"/>
  <c r="AW28" i="61"/>
  <c r="BH28" i="61"/>
  <c r="I30" i="61"/>
  <c r="Y30" i="61"/>
  <c r="AO30" i="61"/>
  <c r="U32" i="61"/>
  <c r="BA32" i="61"/>
  <c r="AK36" i="61"/>
  <c r="BP30" i="61"/>
  <c r="BH30" i="61"/>
  <c r="AZ30" i="61"/>
  <c r="AR30" i="61"/>
  <c r="AJ30" i="61"/>
  <c r="AB30" i="61"/>
  <c r="T30" i="61"/>
  <c r="L30" i="61"/>
  <c r="BO30" i="61"/>
  <c r="BG30" i="61"/>
  <c r="AY30" i="61"/>
  <c r="AQ30" i="61"/>
  <c r="AI30" i="61"/>
  <c r="AA30" i="61"/>
  <c r="S30" i="61"/>
  <c r="K30" i="61"/>
  <c r="BN30" i="61"/>
  <c r="BF30" i="61"/>
  <c r="AX30" i="61"/>
  <c r="AP30" i="61"/>
  <c r="AH30" i="61"/>
  <c r="Z30" i="61"/>
  <c r="R30" i="61"/>
  <c r="J30" i="61"/>
  <c r="BL30" i="61"/>
  <c r="BD30" i="61"/>
  <c r="AV30" i="61"/>
  <c r="AN30" i="61"/>
  <c r="AF30" i="61"/>
  <c r="X30" i="61"/>
  <c r="P30" i="61"/>
  <c r="I28" i="61"/>
  <c r="T28" i="61"/>
  <c r="AD28" i="61"/>
  <c r="AO28" i="61"/>
  <c r="AZ28" i="61"/>
  <c r="BJ28" i="61"/>
  <c r="N30" i="61"/>
  <c r="AD30" i="61"/>
  <c r="AT30" i="61"/>
  <c r="BJ30" i="61"/>
  <c r="AC32" i="61"/>
  <c r="BI32" i="61"/>
  <c r="M36" i="61"/>
  <c r="AS36" i="61"/>
  <c r="G74" i="56"/>
  <c r="G73" i="56"/>
  <c r="G72" i="56"/>
  <c r="G71" i="56"/>
  <c r="G70" i="56"/>
  <c r="G69" i="56"/>
  <c r="G68" i="56"/>
  <c r="G67" i="56"/>
  <c r="G66" i="56"/>
  <c r="G65" i="56"/>
  <c r="G64" i="56"/>
  <c r="H50" i="56"/>
  <c r="H49" i="56"/>
  <c r="H9" i="56"/>
  <c r="E7" i="56"/>
  <c r="E47" i="56"/>
  <c r="F47" i="56" s="1"/>
  <c r="E56" i="56"/>
  <c r="F56" i="56" s="1"/>
  <c r="F51" i="56"/>
  <c r="F45" i="56"/>
  <c r="F34" i="56"/>
  <c r="F33" i="56"/>
  <c r="F29" i="56"/>
  <c r="F27" i="56"/>
  <c r="F20" i="56"/>
  <c r="F19" i="56"/>
  <c r="F15" i="56"/>
  <c r="F13" i="56"/>
  <c r="F11" i="56"/>
  <c r="F10" i="56"/>
  <c r="F8" i="56"/>
  <c r="F7" i="56"/>
  <c r="F12" i="56"/>
  <c r="F48" i="56"/>
  <c r="F46" i="56"/>
  <c r="F38" i="56"/>
  <c r="F41" i="56"/>
  <c r="F28" i="56"/>
  <c r="F23" i="56"/>
  <c r="F22" i="56"/>
  <c r="F21" i="56"/>
  <c r="F6" i="56"/>
  <c r="H6" i="56" s="1"/>
  <c r="F14" i="56"/>
  <c r="BN42" i="58"/>
  <c r="BM42" i="58"/>
  <c r="BL42" i="58"/>
  <c r="BK42" i="58"/>
  <c r="BJ42" i="58"/>
  <c r="BI42" i="58"/>
  <c r="BH42" i="58"/>
  <c r="BG42" i="58"/>
  <c r="BF42" i="58"/>
  <c r="BE42" i="58"/>
  <c r="BD42" i="58"/>
  <c r="BC42" i="58"/>
  <c r="BB42" i="58"/>
  <c r="BA42" i="58"/>
  <c r="AZ42" i="58"/>
  <c r="AY42" i="58"/>
  <c r="AX42" i="58"/>
  <c r="AW42" i="58"/>
  <c r="AV42" i="58"/>
  <c r="AU42" i="58"/>
  <c r="AT42" i="58"/>
  <c r="AS42" i="58"/>
  <c r="AR42" i="58"/>
  <c r="AQ42" i="58"/>
  <c r="AP42" i="58"/>
  <c r="AO42" i="58"/>
  <c r="AN42" i="58"/>
  <c r="AM42" i="58"/>
  <c r="AL42" i="58"/>
  <c r="AK42" i="58"/>
  <c r="AJ42" i="58"/>
  <c r="AI42" i="58"/>
  <c r="AH42" i="58"/>
  <c r="AG42" i="58"/>
  <c r="AF42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F26" i="61"/>
  <c r="H74" i="56"/>
  <c r="H72" i="56"/>
  <c r="BN48" i="58"/>
  <c r="BM48" i="58"/>
  <c r="BL48" i="58"/>
  <c r="BK48" i="58"/>
  <c r="BJ48" i="58"/>
  <c r="BI48" i="58"/>
  <c r="BH48" i="58"/>
  <c r="BG48" i="58"/>
  <c r="BF48" i="58"/>
  <c r="BE48" i="58"/>
  <c r="BD48" i="58"/>
  <c r="BC48" i="58"/>
  <c r="BB48" i="58"/>
  <c r="BA48" i="58"/>
  <c r="AZ48" i="58"/>
  <c r="AY48" i="58"/>
  <c r="AX48" i="58"/>
  <c r="AW48" i="58"/>
  <c r="AV48" i="58"/>
  <c r="AU48" i="58"/>
  <c r="AT48" i="58"/>
  <c r="AS48" i="58"/>
  <c r="AR48" i="58"/>
  <c r="AQ48" i="58"/>
  <c r="AP48" i="58"/>
  <c r="AO48" i="58"/>
  <c r="AN48" i="58"/>
  <c r="AM48" i="58"/>
  <c r="AL48" i="58"/>
  <c r="AK48" i="58"/>
  <c r="AJ48" i="58"/>
  <c r="AI48" i="58"/>
  <c r="AH48" i="58"/>
  <c r="AG48" i="58"/>
  <c r="AF48" i="58"/>
  <c r="AE48" i="58"/>
  <c r="AD48" i="58"/>
  <c r="AC48" i="58"/>
  <c r="AB48" i="58"/>
  <c r="AA48" i="58"/>
  <c r="Z48" i="58"/>
  <c r="Y48" i="58"/>
  <c r="X48" i="58"/>
  <c r="W48" i="58"/>
  <c r="V48" i="58"/>
  <c r="U48" i="58"/>
  <c r="T48" i="58"/>
  <c r="S48" i="58"/>
  <c r="R48" i="58"/>
  <c r="Q48" i="58"/>
  <c r="P48" i="58"/>
  <c r="O48" i="58"/>
  <c r="N48" i="58"/>
  <c r="M48" i="58"/>
  <c r="L48" i="58"/>
  <c r="K48" i="58"/>
  <c r="J48" i="58"/>
  <c r="I48" i="58"/>
  <c r="BN47" i="58"/>
  <c r="BM47" i="58"/>
  <c r="BL47" i="58"/>
  <c r="BK47" i="58"/>
  <c r="BJ47" i="58"/>
  <c r="BI47" i="58"/>
  <c r="BH47" i="58"/>
  <c r="BG47" i="58"/>
  <c r="BF47" i="58"/>
  <c r="BE47" i="58"/>
  <c r="BD47" i="58"/>
  <c r="BC47" i="58"/>
  <c r="BB47" i="58"/>
  <c r="BA47" i="58"/>
  <c r="AZ47" i="58"/>
  <c r="AY47" i="58"/>
  <c r="AX47" i="58"/>
  <c r="AW47" i="58"/>
  <c r="AV47" i="58"/>
  <c r="AU47" i="58"/>
  <c r="AT47" i="58"/>
  <c r="AS47" i="58"/>
  <c r="AR47" i="58"/>
  <c r="AQ47" i="58"/>
  <c r="AP47" i="58"/>
  <c r="AO47" i="58"/>
  <c r="AN47" i="58"/>
  <c r="AM47" i="58"/>
  <c r="AL47" i="58"/>
  <c r="AK47" i="58"/>
  <c r="AJ47" i="58"/>
  <c r="AI47" i="58"/>
  <c r="AH47" i="58"/>
  <c r="AG47" i="58"/>
  <c r="AF47" i="58"/>
  <c r="AE47" i="58"/>
  <c r="AD47" i="58"/>
  <c r="AC47" i="58"/>
  <c r="AB47" i="58"/>
  <c r="AA47" i="58"/>
  <c r="Z47" i="58"/>
  <c r="Y47" i="58"/>
  <c r="X47" i="58"/>
  <c r="W47" i="58"/>
  <c r="V47" i="58"/>
  <c r="U47" i="58"/>
  <c r="T47" i="58"/>
  <c r="S47" i="58"/>
  <c r="R47" i="58"/>
  <c r="Q47" i="58"/>
  <c r="P47" i="58"/>
  <c r="O47" i="58"/>
  <c r="N47" i="58"/>
  <c r="M47" i="58"/>
  <c r="L47" i="58"/>
  <c r="K47" i="58"/>
  <c r="J47" i="58"/>
  <c r="I47" i="58"/>
  <c r="BN46" i="58"/>
  <c r="BM46" i="58"/>
  <c r="BL46" i="58"/>
  <c r="BK46" i="58"/>
  <c r="BJ46" i="58"/>
  <c r="BI46" i="58"/>
  <c r="BH46" i="58"/>
  <c r="BG46" i="58"/>
  <c r="BF46" i="58"/>
  <c r="BE46" i="58"/>
  <c r="BD46" i="58"/>
  <c r="BC46" i="58"/>
  <c r="BB46" i="58"/>
  <c r="BA46" i="58"/>
  <c r="AZ46" i="58"/>
  <c r="AY46" i="58"/>
  <c r="AX46" i="58"/>
  <c r="AW46" i="58"/>
  <c r="AV46" i="58"/>
  <c r="AU46" i="58"/>
  <c r="AT46" i="58"/>
  <c r="AS46" i="58"/>
  <c r="AR46" i="58"/>
  <c r="AQ46" i="58"/>
  <c r="AP46" i="58"/>
  <c r="AO46" i="58"/>
  <c r="AN46" i="58"/>
  <c r="AM46" i="58"/>
  <c r="AL46" i="58"/>
  <c r="AK46" i="58"/>
  <c r="AJ46" i="58"/>
  <c r="AI46" i="58"/>
  <c r="AH46" i="58"/>
  <c r="AG46" i="58"/>
  <c r="AF46" i="58"/>
  <c r="AE46" i="58"/>
  <c r="AD46" i="58"/>
  <c r="AC46" i="58"/>
  <c r="AB46" i="58"/>
  <c r="AA46" i="58"/>
  <c r="Z46" i="58"/>
  <c r="Y46" i="58"/>
  <c r="X46" i="58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J46" i="58"/>
  <c r="I46" i="58"/>
  <c r="BN45" i="58"/>
  <c r="BM45" i="58"/>
  <c r="BL45" i="58"/>
  <c r="BK45" i="58"/>
  <c r="BJ45" i="58"/>
  <c r="BI45" i="58"/>
  <c r="BH45" i="58"/>
  <c r="BG45" i="58"/>
  <c r="BF45" i="58"/>
  <c r="BE45" i="58"/>
  <c r="BD45" i="58"/>
  <c r="BC45" i="58"/>
  <c r="BB45" i="58"/>
  <c r="BA45" i="58"/>
  <c r="AZ45" i="58"/>
  <c r="AY45" i="58"/>
  <c r="AX45" i="58"/>
  <c r="AW45" i="58"/>
  <c r="AV45" i="58"/>
  <c r="AU45" i="58"/>
  <c r="AT45" i="58"/>
  <c r="AS45" i="58"/>
  <c r="AR45" i="58"/>
  <c r="AQ45" i="58"/>
  <c r="AP45" i="58"/>
  <c r="AO45" i="58"/>
  <c r="AN45" i="58"/>
  <c r="AM45" i="58"/>
  <c r="AL45" i="58"/>
  <c r="AK45" i="58"/>
  <c r="AJ45" i="58"/>
  <c r="AI45" i="58"/>
  <c r="AH45" i="58"/>
  <c r="AG45" i="58"/>
  <c r="AF45" i="58"/>
  <c r="AE45" i="58"/>
  <c r="AD45" i="58"/>
  <c r="AC45" i="58"/>
  <c r="AB45" i="58"/>
  <c r="AA45" i="58"/>
  <c r="Z45" i="58"/>
  <c r="Y45" i="58"/>
  <c r="X45" i="58"/>
  <c r="W45" i="58"/>
  <c r="V45" i="58"/>
  <c r="U45" i="58"/>
  <c r="T45" i="58"/>
  <c r="S45" i="58"/>
  <c r="R45" i="58"/>
  <c r="Q45" i="58"/>
  <c r="P45" i="58"/>
  <c r="O45" i="58"/>
  <c r="N45" i="58"/>
  <c r="M45" i="58"/>
  <c r="L45" i="58"/>
  <c r="K45" i="58"/>
  <c r="J45" i="58"/>
  <c r="I45" i="58"/>
  <c r="BN44" i="58"/>
  <c r="BM44" i="58"/>
  <c r="BL44" i="58"/>
  <c r="BK44" i="58"/>
  <c r="BJ44" i="58"/>
  <c r="BI44" i="58"/>
  <c r="BH44" i="58"/>
  <c r="BG44" i="58"/>
  <c r="BF44" i="58"/>
  <c r="BE44" i="58"/>
  <c r="BD44" i="58"/>
  <c r="BC44" i="58"/>
  <c r="BB44" i="58"/>
  <c r="BA44" i="58"/>
  <c r="AZ44" i="58"/>
  <c r="AY44" i="58"/>
  <c r="AX44" i="58"/>
  <c r="AW44" i="58"/>
  <c r="AV44" i="58"/>
  <c r="AU44" i="58"/>
  <c r="AT44" i="58"/>
  <c r="AS44" i="58"/>
  <c r="AR44" i="58"/>
  <c r="AQ44" i="58"/>
  <c r="AP44" i="58"/>
  <c r="AO44" i="58"/>
  <c r="AN44" i="58"/>
  <c r="AM44" i="58"/>
  <c r="AL44" i="58"/>
  <c r="AK44" i="58"/>
  <c r="AJ44" i="58"/>
  <c r="AI44" i="58"/>
  <c r="AH44" i="58"/>
  <c r="AG44" i="58"/>
  <c r="AF44" i="58"/>
  <c r="AE44" i="58"/>
  <c r="AD44" i="58"/>
  <c r="AC44" i="58"/>
  <c r="AB44" i="58"/>
  <c r="AA44" i="58"/>
  <c r="Z44" i="58"/>
  <c r="Y44" i="58"/>
  <c r="X44" i="58"/>
  <c r="W44" i="58"/>
  <c r="V44" i="58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BN43" i="58"/>
  <c r="BM43" i="58"/>
  <c r="BL43" i="58"/>
  <c r="BK43" i="58"/>
  <c r="BJ43" i="58"/>
  <c r="BI43" i="58"/>
  <c r="BH43" i="58"/>
  <c r="BG43" i="58"/>
  <c r="BF43" i="58"/>
  <c r="BE43" i="58"/>
  <c r="BD43" i="58"/>
  <c r="BC43" i="58"/>
  <c r="BB43" i="58"/>
  <c r="BA43" i="58"/>
  <c r="AZ43" i="58"/>
  <c r="AY43" i="58"/>
  <c r="AX43" i="58"/>
  <c r="AW43" i="58"/>
  <c r="AV43" i="58"/>
  <c r="AU43" i="58"/>
  <c r="AT43" i="58"/>
  <c r="AS43" i="58"/>
  <c r="AR43" i="58"/>
  <c r="AQ43" i="58"/>
  <c r="AP43" i="58"/>
  <c r="AO43" i="58"/>
  <c r="AN43" i="58"/>
  <c r="AM43" i="58"/>
  <c r="AL43" i="58"/>
  <c r="AK43" i="58"/>
  <c r="AJ43" i="58"/>
  <c r="AI43" i="58"/>
  <c r="AH43" i="58"/>
  <c r="AG43" i="58"/>
  <c r="AF43" i="58"/>
  <c r="AE43" i="58"/>
  <c r="AD43" i="58"/>
  <c r="AC43" i="58"/>
  <c r="AB43" i="58"/>
  <c r="AA43" i="58"/>
  <c r="Z43" i="58"/>
  <c r="Y43" i="58"/>
  <c r="X43" i="58"/>
  <c r="W43" i="58"/>
  <c r="V43" i="58"/>
  <c r="U43" i="58"/>
  <c r="T43" i="58"/>
  <c r="S43" i="58"/>
  <c r="R43" i="58"/>
  <c r="Q43" i="58"/>
  <c r="P43" i="58"/>
  <c r="O43" i="58"/>
  <c r="N43" i="58"/>
  <c r="M43" i="58"/>
  <c r="L43" i="58"/>
  <c r="K43" i="58"/>
  <c r="J43" i="58"/>
  <c r="I43" i="58"/>
  <c r="BN41" i="58"/>
  <c r="BM41" i="58"/>
  <c r="BL41" i="58"/>
  <c r="BK41" i="58"/>
  <c r="BJ41" i="58"/>
  <c r="BI41" i="58"/>
  <c r="BH41" i="58"/>
  <c r="BG41" i="58"/>
  <c r="BF41" i="58"/>
  <c r="BE41" i="58"/>
  <c r="BD41" i="58"/>
  <c r="BC41" i="58"/>
  <c r="BB41" i="58"/>
  <c r="BA41" i="58"/>
  <c r="AZ41" i="58"/>
  <c r="AY41" i="58"/>
  <c r="AX41" i="58"/>
  <c r="AW41" i="58"/>
  <c r="AV41" i="58"/>
  <c r="AU41" i="58"/>
  <c r="AT41" i="58"/>
  <c r="AS41" i="58"/>
  <c r="AR41" i="58"/>
  <c r="AQ41" i="58"/>
  <c r="AP41" i="58"/>
  <c r="AO41" i="58"/>
  <c r="AN41" i="58"/>
  <c r="AM41" i="58"/>
  <c r="AL41" i="58"/>
  <c r="AK41" i="58"/>
  <c r="AJ41" i="58"/>
  <c r="AI41" i="58"/>
  <c r="AH41" i="58"/>
  <c r="AG41" i="58"/>
  <c r="AF41" i="58"/>
  <c r="AE41" i="58"/>
  <c r="AD41" i="58"/>
  <c r="AC41" i="58"/>
  <c r="AB41" i="58"/>
  <c r="AA41" i="58"/>
  <c r="Z41" i="58"/>
  <c r="Y41" i="58"/>
  <c r="X41" i="58"/>
  <c r="W41" i="58"/>
  <c r="V41" i="58"/>
  <c r="U41" i="58"/>
  <c r="T41" i="58"/>
  <c r="S41" i="58"/>
  <c r="R41" i="58"/>
  <c r="Q41" i="58"/>
  <c r="P41" i="58"/>
  <c r="O41" i="58"/>
  <c r="N41" i="58"/>
  <c r="M41" i="58"/>
  <c r="L41" i="58"/>
  <c r="K41" i="58"/>
  <c r="J41" i="58"/>
  <c r="I41" i="58"/>
  <c r="BN40" i="58"/>
  <c r="BM40" i="58"/>
  <c r="BL40" i="58"/>
  <c r="BK40" i="58"/>
  <c r="BJ40" i="58"/>
  <c r="BI40" i="58"/>
  <c r="BH40" i="58"/>
  <c r="BG40" i="58"/>
  <c r="BF40" i="58"/>
  <c r="BE40" i="58"/>
  <c r="BD40" i="58"/>
  <c r="BC40" i="58"/>
  <c r="BB40" i="58"/>
  <c r="BA40" i="58"/>
  <c r="AZ40" i="58"/>
  <c r="AY40" i="58"/>
  <c r="AX40" i="58"/>
  <c r="AW40" i="58"/>
  <c r="AV40" i="58"/>
  <c r="AU40" i="58"/>
  <c r="AT40" i="58"/>
  <c r="AS40" i="58"/>
  <c r="AR40" i="58"/>
  <c r="AQ40" i="58"/>
  <c r="AP40" i="58"/>
  <c r="AO40" i="58"/>
  <c r="AN40" i="58"/>
  <c r="AM40" i="58"/>
  <c r="AL40" i="58"/>
  <c r="AK40" i="58"/>
  <c r="AJ40" i="58"/>
  <c r="AI40" i="58"/>
  <c r="AH40" i="58"/>
  <c r="AG40" i="58"/>
  <c r="AF40" i="58"/>
  <c r="AE40" i="58"/>
  <c r="AD40" i="58"/>
  <c r="AC40" i="58"/>
  <c r="AB40" i="58"/>
  <c r="AA40" i="58"/>
  <c r="Z40" i="58"/>
  <c r="Y40" i="58"/>
  <c r="X40" i="58"/>
  <c r="W40" i="58"/>
  <c r="V40" i="58"/>
  <c r="U40" i="58"/>
  <c r="T40" i="58"/>
  <c r="S40" i="58"/>
  <c r="R40" i="58"/>
  <c r="Q40" i="58"/>
  <c r="P40" i="58"/>
  <c r="O40" i="58"/>
  <c r="N40" i="58"/>
  <c r="M40" i="58"/>
  <c r="L40" i="58"/>
  <c r="K40" i="58"/>
  <c r="J40" i="58"/>
  <c r="I40" i="58"/>
  <c r="BN39" i="58"/>
  <c r="BM39" i="58"/>
  <c r="BL39" i="58"/>
  <c r="BK39" i="58"/>
  <c r="BJ39" i="58"/>
  <c r="BI39" i="58"/>
  <c r="BH39" i="58"/>
  <c r="BG39" i="58"/>
  <c r="BF39" i="58"/>
  <c r="BE39" i="58"/>
  <c r="BD39" i="58"/>
  <c r="BC39" i="58"/>
  <c r="BB39" i="58"/>
  <c r="BA39" i="58"/>
  <c r="AZ39" i="58"/>
  <c r="AY39" i="58"/>
  <c r="AX39" i="58"/>
  <c r="AW39" i="58"/>
  <c r="AV39" i="58"/>
  <c r="AU39" i="58"/>
  <c r="AT39" i="58"/>
  <c r="AS39" i="58"/>
  <c r="AR39" i="58"/>
  <c r="AQ39" i="58"/>
  <c r="AP39" i="58"/>
  <c r="AO39" i="58"/>
  <c r="AN39" i="58"/>
  <c r="AM39" i="58"/>
  <c r="AL39" i="58"/>
  <c r="AK39" i="58"/>
  <c r="AJ39" i="58"/>
  <c r="AI39" i="58"/>
  <c r="AH39" i="58"/>
  <c r="AG39" i="58"/>
  <c r="AF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BN32" i="58"/>
  <c r="BM32" i="58"/>
  <c r="BL32" i="58"/>
  <c r="BL33" i="58" s="1"/>
  <c r="BK32" i="58"/>
  <c r="BJ32" i="58"/>
  <c r="BI32" i="58"/>
  <c r="BH32" i="58"/>
  <c r="BG32" i="58"/>
  <c r="BF32" i="58"/>
  <c r="BE32" i="58"/>
  <c r="BD32" i="58"/>
  <c r="BC32" i="58"/>
  <c r="BB32" i="58"/>
  <c r="BA32" i="58"/>
  <c r="AZ32" i="58"/>
  <c r="AY32" i="58"/>
  <c r="AX32" i="58"/>
  <c r="AW32" i="58"/>
  <c r="AV32" i="58"/>
  <c r="AU32" i="58"/>
  <c r="AT32" i="58"/>
  <c r="AS32" i="58"/>
  <c r="AR32" i="58"/>
  <c r="AQ32" i="58"/>
  <c r="AP32" i="58"/>
  <c r="AO32" i="58"/>
  <c r="AN32" i="58"/>
  <c r="AM32" i="58"/>
  <c r="AL32" i="58"/>
  <c r="AK32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BN31" i="58"/>
  <c r="BM31" i="58"/>
  <c r="BL31" i="58"/>
  <c r="BK31" i="58"/>
  <c r="BJ31" i="58"/>
  <c r="BI31" i="58"/>
  <c r="BH31" i="58"/>
  <c r="BG31" i="58"/>
  <c r="BF31" i="58"/>
  <c r="BE31" i="58"/>
  <c r="BD31" i="58"/>
  <c r="BC31" i="58"/>
  <c r="BB31" i="58"/>
  <c r="BA31" i="58"/>
  <c r="AZ31" i="58"/>
  <c r="AY31" i="58"/>
  <c r="AX31" i="58"/>
  <c r="AW31" i="58"/>
  <c r="AV31" i="58"/>
  <c r="AU31" i="58"/>
  <c r="AT31" i="58"/>
  <c r="AS31" i="58"/>
  <c r="AR31" i="58"/>
  <c r="AQ31" i="58"/>
  <c r="AP31" i="58"/>
  <c r="AO31" i="58"/>
  <c r="AN31" i="58"/>
  <c r="AM31" i="58"/>
  <c r="AL31" i="58"/>
  <c r="AK31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P33" i="58" s="1"/>
  <c r="O31" i="58"/>
  <c r="N31" i="58"/>
  <c r="M31" i="58"/>
  <c r="L31" i="58"/>
  <c r="K31" i="58"/>
  <c r="J31" i="58"/>
  <c r="I31" i="58"/>
  <c r="BN30" i="58"/>
  <c r="BM30" i="58"/>
  <c r="BL30" i="58"/>
  <c r="BK30" i="58"/>
  <c r="BJ30" i="58"/>
  <c r="BI30" i="58"/>
  <c r="BH30" i="58"/>
  <c r="BG30" i="58"/>
  <c r="BF30" i="58"/>
  <c r="BE30" i="58"/>
  <c r="BD30" i="58"/>
  <c r="BD33" i="58" s="1"/>
  <c r="BC30" i="58"/>
  <c r="BB30" i="58"/>
  <c r="BA30" i="58"/>
  <c r="AZ30" i="58"/>
  <c r="AY30" i="58"/>
  <c r="AX30" i="58"/>
  <c r="AW30" i="58"/>
  <c r="AV30" i="58"/>
  <c r="AU30" i="58"/>
  <c r="AT30" i="58"/>
  <c r="AS30" i="58"/>
  <c r="AR30" i="58"/>
  <c r="AQ30" i="58"/>
  <c r="AP30" i="58"/>
  <c r="AO30" i="58"/>
  <c r="AN30" i="58"/>
  <c r="AM30" i="58"/>
  <c r="AL30" i="58"/>
  <c r="AK30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2" i="58"/>
  <c r="H31" i="58"/>
  <c r="H30" i="58"/>
  <c r="H48" i="58"/>
  <c r="H47" i="58"/>
  <c r="H46" i="58"/>
  <c r="H45" i="58"/>
  <c r="H44" i="58"/>
  <c r="H43" i="58"/>
  <c r="H41" i="58"/>
  <c r="H40" i="58"/>
  <c r="H39" i="58"/>
  <c r="AL49" i="58"/>
  <c r="AD49" i="58"/>
  <c r="H46" i="56" l="1"/>
  <c r="H56" i="56"/>
  <c r="BN56" i="56"/>
  <c r="BN73" i="56" s="1"/>
  <c r="BF56" i="56"/>
  <c r="BF73" i="56" s="1"/>
  <c r="AX56" i="56"/>
  <c r="AX73" i="56" s="1"/>
  <c r="AP56" i="56"/>
  <c r="AP73" i="56" s="1"/>
  <c r="AH56" i="56"/>
  <c r="AH73" i="56" s="1"/>
  <c r="Z56" i="56"/>
  <c r="Z73" i="56" s="1"/>
  <c r="R56" i="56"/>
  <c r="R73" i="56" s="1"/>
  <c r="J56" i="56"/>
  <c r="J73" i="56" s="1"/>
  <c r="BJ56" i="56"/>
  <c r="BJ73" i="56" s="1"/>
  <c r="BB56" i="56"/>
  <c r="BB73" i="56" s="1"/>
  <c r="AT56" i="56"/>
  <c r="AT73" i="56" s="1"/>
  <c r="AL56" i="56"/>
  <c r="AL73" i="56" s="1"/>
  <c r="AD56" i="56"/>
  <c r="AD73" i="56" s="1"/>
  <c r="V56" i="56"/>
  <c r="V73" i="56" s="1"/>
  <c r="N56" i="56"/>
  <c r="N73" i="56" s="1"/>
  <c r="BH56" i="56"/>
  <c r="BH73" i="56" s="1"/>
  <c r="AW56" i="56"/>
  <c r="AW73" i="56" s="1"/>
  <c r="AM56" i="56"/>
  <c r="AM73" i="56" s="1"/>
  <c r="AB56" i="56"/>
  <c r="AB73" i="56" s="1"/>
  <c r="Q56" i="56"/>
  <c r="Q73" i="56" s="1"/>
  <c r="BG56" i="56"/>
  <c r="BG73" i="56" s="1"/>
  <c r="AV56" i="56"/>
  <c r="AV73" i="56" s="1"/>
  <c r="AK56" i="56"/>
  <c r="AK73" i="56" s="1"/>
  <c r="AA56" i="56"/>
  <c r="AA73" i="56" s="1"/>
  <c r="P56" i="56"/>
  <c r="P73" i="56" s="1"/>
  <c r="BE56" i="56"/>
  <c r="BE73" i="56" s="1"/>
  <c r="AU56" i="56"/>
  <c r="AU73" i="56" s="1"/>
  <c r="AJ56" i="56"/>
  <c r="AJ73" i="56" s="1"/>
  <c r="Y56" i="56"/>
  <c r="Y73" i="56" s="1"/>
  <c r="O56" i="56"/>
  <c r="O73" i="56" s="1"/>
  <c r="BD56" i="56"/>
  <c r="AS56" i="56"/>
  <c r="AS73" i="56" s="1"/>
  <c r="AI56" i="56"/>
  <c r="AI73" i="56" s="1"/>
  <c r="X56" i="56"/>
  <c r="X73" i="56" s="1"/>
  <c r="M56" i="56"/>
  <c r="M73" i="56" s="1"/>
  <c r="BM56" i="56"/>
  <c r="BM73" i="56" s="1"/>
  <c r="BC56" i="56"/>
  <c r="BC73" i="56" s="1"/>
  <c r="AR56" i="56"/>
  <c r="AR73" i="56" s="1"/>
  <c r="AG56" i="56"/>
  <c r="W56" i="56"/>
  <c r="W73" i="56" s="1"/>
  <c r="L56" i="56"/>
  <c r="L73" i="56" s="1"/>
  <c r="BI56" i="56"/>
  <c r="BI73" i="56" s="1"/>
  <c r="AE56" i="56"/>
  <c r="AE73" i="56" s="1"/>
  <c r="BA56" i="56"/>
  <c r="BA73" i="56" s="1"/>
  <c r="AC56" i="56"/>
  <c r="AC73" i="56" s="1"/>
  <c r="AZ56" i="56"/>
  <c r="AZ73" i="56" s="1"/>
  <c r="U56" i="56"/>
  <c r="U73" i="56" s="1"/>
  <c r="AY56" i="56"/>
  <c r="AY73" i="56" s="1"/>
  <c r="T56" i="56"/>
  <c r="T73" i="56" s="1"/>
  <c r="AQ56" i="56"/>
  <c r="AQ73" i="56" s="1"/>
  <c r="S56" i="56"/>
  <c r="S73" i="56" s="1"/>
  <c r="BL56" i="56"/>
  <c r="BL73" i="56" s="1"/>
  <c r="BK56" i="56"/>
  <c r="BK73" i="56" s="1"/>
  <c r="AO56" i="56"/>
  <c r="AO73" i="56" s="1"/>
  <c r="AN56" i="56"/>
  <c r="AN73" i="56" s="1"/>
  <c r="AF56" i="56"/>
  <c r="AF73" i="56" s="1"/>
  <c r="I56" i="56"/>
  <c r="I73" i="56" s="1"/>
  <c r="K56" i="56"/>
  <c r="K73" i="56" s="1"/>
  <c r="BN65" i="56"/>
  <c r="BF65" i="56"/>
  <c r="AX65" i="56"/>
  <c r="AP65" i="56"/>
  <c r="AH65" i="56"/>
  <c r="Z65" i="56"/>
  <c r="R65" i="56"/>
  <c r="J65" i="56"/>
  <c r="BK65" i="56"/>
  <c r="BC65" i="56"/>
  <c r="AU65" i="56"/>
  <c r="AM65" i="56"/>
  <c r="AE65" i="56"/>
  <c r="W65" i="56"/>
  <c r="O65" i="56"/>
  <c r="BJ65" i="56"/>
  <c r="AZ65" i="56"/>
  <c r="AO65" i="56"/>
  <c r="AD65" i="56"/>
  <c r="T65" i="56"/>
  <c r="I65" i="56"/>
  <c r="BI65" i="56"/>
  <c r="AY65" i="56"/>
  <c r="AN65" i="56"/>
  <c r="AC65" i="56"/>
  <c r="S65" i="56"/>
  <c r="BH65" i="56"/>
  <c r="AW65" i="56"/>
  <c r="AL65" i="56"/>
  <c r="AB65" i="56"/>
  <c r="Q65" i="56"/>
  <c r="BG65" i="56"/>
  <c r="AV65" i="56"/>
  <c r="AK65" i="56"/>
  <c r="AA65" i="56"/>
  <c r="P65" i="56"/>
  <c r="BE65" i="56"/>
  <c r="AT65" i="56"/>
  <c r="AJ65" i="56"/>
  <c r="Y65" i="56"/>
  <c r="N65" i="56"/>
  <c r="BM65" i="56"/>
  <c r="BB65" i="56"/>
  <c r="AR65" i="56"/>
  <c r="AG65" i="56"/>
  <c r="V65" i="56"/>
  <c r="L65" i="56"/>
  <c r="BA65" i="56"/>
  <c r="K65" i="56"/>
  <c r="X65" i="56"/>
  <c r="AS65" i="56"/>
  <c r="M65" i="56"/>
  <c r="AQ65" i="56"/>
  <c r="AI65" i="56"/>
  <c r="AF65" i="56"/>
  <c r="BL65" i="56"/>
  <c r="U65" i="56"/>
  <c r="H21" i="56"/>
  <c r="BD65" i="56"/>
  <c r="H20" i="56"/>
  <c r="H47" i="56"/>
  <c r="H45" i="56"/>
  <c r="BL71" i="56"/>
  <c r="AF71" i="56"/>
  <c r="X71" i="56"/>
  <c r="BK71" i="56"/>
  <c r="BC71" i="56"/>
  <c r="AM71" i="56"/>
  <c r="AE71" i="56"/>
  <c r="W71" i="56"/>
  <c r="O71" i="56"/>
  <c r="BH71" i="56"/>
  <c r="AX71" i="56"/>
  <c r="AL71" i="56"/>
  <c r="AB71" i="56"/>
  <c r="AW71" i="56"/>
  <c r="AK71" i="56"/>
  <c r="AA71" i="56"/>
  <c r="Q71" i="56"/>
  <c r="BF71" i="56"/>
  <c r="AT71" i="56"/>
  <c r="Z71" i="56"/>
  <c r="N71" i="56"/>
  <c r="BE71" i="56"/>
  <c r="AS71" i="56"/>
  <c r="AI71" i="56"/>
  <c r="Y71" i="56"/>
  <c r="BB71" i="56"/>
  <c r="AR71" i="56"/>
  <c r="AH71" i="56"/>
  <c r="V71" i="56"/>
  <c r="L71" i="56"/>
  <c r="AQ71" i="56"/>
  <c r="AP71" i="56"/>
  <c r="K71" i="56"/>
  <c r="BM71" i="56"/>
  <c r="AO71" i="56"/>
  <c r="J71" i="56"/>
  <c r="BJ71" i="56"/>
  <c r="AG71" i="56"/>
  <c r="AD71" i="56"/>
  <c r="AZ71" i="56"/>
  <c r="U71" i="56"/>
  <c r="AY71" i="56"/>
  <c r="AC71" i="56"/>
  <c r="T71" i="56"/>
  <c r="H48" i="56"/>
  <c r="H7" i="56"/>
  <c r="BL7" i="56"/>
  <c r="BD7" i="56"/>
  <c r="AV7" i="56"/>
  <c r="AN7" i="56"/>
  <c r="AF7" i="56"/>
  <c r="X7" i="56"/>
  <c r="P7" i="56"/>
  <c r="BK7" i="56"/>
  <c r="BC7" i="56"/>
  <c r="AU7" i="56"/>
  <c r="AM7" i="56"/>
  <c r="AE7" i="56"/>
  <c r="W7" i="56"/>
  <c r="O7" i="56"/>
  <c r="BI7" i="56"/>
  <c r="BA7" i="56"/>
  <c r="AS7" i="56"/>
  <c r="AK7" i="56"/>
  <c r="AC7" i="56"/>
  <c r="U7" i="56"/>
  <c r="M7" i="56"/>
  <c r="BH7" i="56"/>
  <c r="AZ7" i="56"/>
  <c r="AR7" i="56"/>
  <c r="AJ7" i="56"/>
  <c r="AB7" i="56"/>
  <c r="T7" i="56"/>
  <c r="L7" i="56"/>
  <c r="BN7" i="56"/>
  <c r="BF7" i="56"/>
  <c r="AX7" i="56"/>
  <c r="AP7" i="56"/>
  <c r="AH7" i="56"/>
  <c r="Z7" i="56"/>
  <c r="R7" i="56"/>
  <c r="J7" i="56"/>
  <c r="BJ7" i="56"/>
  <c r="AO7" i="56"/>
  <c r="S7" i="56"/>
  <c r="BG7" i="56"/>
  <c r="AL7" i="56"/>
  <c r="Q7" i="56"/>
  <c r="BE7" i="56"/>
  <c r="N7" i="56"/>
  <c r="AA7" i="56"/>
  <c r="AQ7" i="56"/>
  <c r="AI7" i="56"/>
  <c r="BB7" i="56"/>
  <c r="AG7" i="56"/>
  <c r="K7" i="56"/>
  <c r="AY7" i="56"/>
  <c r="AD7" i="56"/>
  <c r="I7" i="56"/>
  <c r="AW7" i="56"/>
  <c r="BM7" i="56"/>
  <c r="AT7" i="56"/>
  <c r="Y7" i="56"/>
  <c r="V7" i="56"/>
  <c r="H66" i="56"/>
  <c r="AP66" i="56"/>
  <c r="Z66" i="56"/>
  <c r="L66" i="56"/>
  <c r="H27" i="56"/>
  <c r="AT66" i="56"/>
  <c r="BH70" i="56"/>
  <c r="AZ70" i="56"/>
  <c r="AR70" i="56"/>
  <c r="AJ70" i="56"/>
  <c r="AB70" i="56"/>
  <c r="T70" i="56"/>
  <c r="L70" i="56"/>
  <c r="BG70" i="56"/>
  <c r="AY70" i="56"/>
  <c r="AQ70" i="56"/>
  <c r="AI70" i="56"/>
  <c r="AA70" i="56"/>
  <c r="S70" i="56"/>
  <c r="K70" i="56"/>
  <c r="BJ70" i="56"/>
  <c r="AX70" i="56"/>
  <c r="AN70" i="56"/>
  <c r="AD70" i="56"/>
  <c r="R70" i="56"/>
  <c r="BI70" i="56"/>
  <c r="AW70" i="56"/>
  <c r="AM70" i="56"/>
  <c r="AC70" i="56"/>
  <c r="Q70" i="56"/>
  <c r="I70" i="56"/>
  <c r="BF70" i="56"/>
  <c r="AV70" i="56"/>
  <c r="AL70" i="56"/>
  <c r="Z70" i="56"/>
  <c r="P70" i="56"/>
  <c r="H38" i="56"/>
  <c r="BE70" i="56"/>
  <c r="AU70" i="56"/>
  <c r="AK70" i="56"/>
  <c r="Y70" i="56"/>
  <c r="O70" i="56"/>
  <c r="BN70" i="56"/>
  <c r="BD70" i="56"/>
  <c r="AT70" i="56"/>
  <c r="AH70" i="56"/>
  <c r="X70" i="56"/>
  <c r="N70" i="56"/>
  <c r="AS70" i="56"/>
  <c r="U70" i="56"/>
  <c r="AP70" i="56"/>
  <c r="M70" i="56"/>
  <c r="BM70" i="56"/>
  <c r="AO70" i="56"/>
  <c r="J70" i="56"/>
  <c r="BL70" i="56"/>
  <c r="AG70" i="56"/>
  <c r="BK70" i="56"/>
  <c r="AF70" i="56"/>
  <c r="BB70" i="56"/>
  <c r="W70" i="56"/>
  <c r="AE70" i="56"/>
  <c r="BC70" i="56"/>
  <c r="BA70" i="56"/>
  <c r="V70" i="56"/>
  <c r="H19" i="56"/>
  <c r="AF33" i="58"/>
  <c r="AV33" i="58"/>
  <c r="BI26" i="61"/>
  <c r="BI39" i="61" s="1"/>
  <c r="BI41" i="61" s="1"/>
  <c r="BA26" i="61"/>
  <c r="BA39" i="61" s="1"/>
  <c r="BA41" i="61" s="1"/>
  <c r="AS26" i="61"/>
  <c r="AS39" i="61" s="1"/>
  <c r="AS41" i="61" s="1"/>
  <c r="AK26" i="61"/>
  <c r="AK39" i="61" s="1"/>
  <c r="AK41" i="61" s="1"/>
  <c r="AC26" i="61"/>
  <c r="AC39" i="61" s="1"/>
  <c r="AC41" i="61" s="1"/>
  <c r="U26" i="61"/>
  <c r="U39" i="61" s="1"/>
  <c r="U41" i="61" s="1"/>
  <c r="M26" i="61"/>
  <c r="M39" i="61" s="1"/>
  <c r="M41" i="61" s="1"/>
  <c r="H26" i="61"/>
  <c r="BO26" i="61"/>
  <c r="BO39" i="61" s="1"/>
  <c r="BO41" i="61" s="1"/>
  <c r="BG26" i="61"/>
  <c r="BG39" i="61" s="1"/>
  <c r="BG41" i="61" s="1"/>
  <c r="AY26" i="61"/>
  <c r="AY39" i="61" s="1"/>
  <c r="AY41" i="61" s="1"/>
  <c r="AQ26" i="61"/>
  <c r="AQ39" i="61" s="1"/>
  <c r="AQ41" i="61" s="1"/>
  <c r="AI26" i="61"/>
  <c r="AI39" i="61" s="1"/>
  <c r="AI41" i="61" s="1"/>
  <c r="AA26" i="61"/>
  <c r="AA39" i="61" s="1"/>
  <c r="AA41" i="61" s="1"/>
  <c r="S26" i="61"/>
  <c r="S39" i="61" s="1"/>
  <c r="S41" i="61" s="1"/>
  <c r="K26" i="61"/>
  <c r="K39" i="61" s="1"/>
  <c r="K41" i="61" s="1"/>
  <c r="BK26" i="61"/>
  <c r="BK39" i="61" s="1"/>
  <c r="BK41" i="61" s="1"/>
  <c r="BC26" i="61"/>
  <c r="BC39" i="61" s="1"/>
  <c r="BC41" i="61" s="1"/>
  <c r="AU26" i="61"/>
  <c r="AU39" i="61" s="1"/>
  <c r="AU41" i="61" s="1"/>
  <c r="AM26" i="61"/>
  <c r="AM39" i="61" s="1"/>
  <c r="AM41" i="61" s="1"/>
  <c r="AE26" i="61"/>
  <c r="AE39" i="61" s="1"/>
  <c r="AE41" i="61" s="1"/>
  <c r="W26" i="61"/>
  <c r="W39" i="61" s="1"/>
  <c r="W41" i="61" s="1"/>
  <c r="O26" i="61"/>
  <c r="O39" i="61" s="1"/>
  <c r="O41" i="61" s="1"/>
  <c r="BN26" i="61"/>
  <c r="BN39" i="61" s="1"/>
  <c r="BN41" i="61" s="1"/>
  <c r="BB26" i="61"/>
  <c r="BB39" i="61" s="1"/>
  <c r="BB41" i="61" s="1"/>
  <c r="AO26" i="61"/>
  <c r="AO39" i="61" s="1"/>
  <c r="AO41" i="61" s="1"/>
  <c r="AB26" i="61"/>
  <c r="AB39" i="61" s="1"/>
  <c r="AB41" i="61" s="1"/>
  <c r="P26" i="61"/>
  <c r="P39" i="61" s="1"/>
  <c r="P41" i="61" s="1"/>
  <c r="BM26" i="61"/>
  <c r="BM39" i="61" s="1"/>
  <c r="BM41" i="61" s="1"/>
  <c r="AZ26" i="61"/>
  <c r="AZ39" i="61" s="1"/>
  <c r="AZ41" i="61" s="1"/>
  <c r="AN26" i="61"/>
  <c r="AN39" i="61" s="1"/>
  <c r="AN41" i="61" s="1"/>
  <c r="Z26" i="61"/>
  <c r="Z39" i="61" s="1"/>
  <c r="Z41" i="61" s="1"/>
  <c r="N26" i="61"/>
  <c r="N39" i="61" s="1"/>
  <c r="N41" i="61" s="1"/>
  <c r="BL26" i="61"/>
  <c r="BL39" i="61" s="1"/>
  <c r="BL41" i="61" s="1"/>
  <c r="AX26" i="61"/>
  <c r="AX39" i="61" s="1"/>
  <c r="AX41" i="61" s="1"/>
  <c r="AL26" i="61"/>
  <c r="AL39" i="61" s="1"/>
  <c r="AL41" i="61" s="1"/>
  <c r="Y26" i="61"/>
  <c r="Y39" i="61" s="1"/>
  <c r="Y41" i="61" s="1"/>
  <c r="L26" i="61"/>
  <c r="L39" i="61" s="1"/>
  <c r="L41" i="61" s="1"/>
  <c r="BJ26" i="61"/>
  <c r="BJ39" i="61" s="1"/>
  <c r="BJ41" i="61" s="1"/>
  <c r="AW26" i="61"/>
  <c r="AW39" i="61" s="1"/>
  <c r="AW41" i="61" s="1"/>
  <c r="AJ26" i="61"/>
  <c r="AJ39" i="61" s="1"/>
  <c r="AJ41" i="61" s="1"/>
  <c r="X26" i="61"/>
  <c r="X39" i="61" s="1"/>
  <c r="X41" i="61" s="1"/>
  <c r="J26" i="61"/>
  <c r="J39" i="61" s="1"/>
  <c r="J41" i="61" s="1"/>
  <c r="BH26" i="61"/>
  <c r="BH39" i="61" s="1"/>
  <c r="BH41" i="61" s="1"/>
  <c r="AV26" i="61"/>
  <c r="AV39" i="61" s="1"/>
  <c r="AV41" i="61" s="1"/>
  <c r="AH26" i="61"/>
  <c r="AH39" i="61" s="1"/>
  <c r="AH41" i="61" s="1"/>
  <c r="V26" i="61"/>
  <c r="V39" i="61" s="1"/>
  <c r="V41" i="61" s="1"/>
  <c r="I26" i="61"/>
  <c r="I39" i="61" s="1"/>
  <c r="I41" i="61" s="1"/>
  <c r="BE26" i="61"/>
  <c r="BE39" i="61" s="1"/>
  <c r="BE41" i="61" s="1"/>
  <c r="T26" i="61"/>
  <c r="T39" i="61" s="1"/>
  <c r="T41" i="61" s="1"/>
  <c r="BD26" i="61"/>
  <c r="BD39" i="61" s="1"/>
  <c r="BD41" i="61" s="1"/>
  <c r="R26" i="61"/>
  <c r="R39" i="61" s="1"/>
  <c r="R41" i="61" s="1"/>
  <c r="AT26" i="61"/>
  <c r="AT39" i="61" s="1"/>
  <c r="AT41" i="61" s="1"/>
  <c r="Q26" i="61"/>
  <c r="Q39" i="61" s="1"/>
  <c r="Q41" i="61" s="1"/>
  <c r="AR26" i="61"/>
  <c r="AR39" i="61" s="1"/>
  <c r="AR41" i="61" s="1"/>
  <c r="AP26" i="61"/>
  <c r="AP39" i="61" s="1"/>
  <c r="AP41" i="61" s="1"/>
  <c r="BP26" i="61"/>
  <c r="BP39" i="61" s="1"/>
  <c r="BP41" i="61" s="1"/>
  <c r="BF26" i="61"/>
  <c r="BF39" i="61" s="1"/>
  <c r="BF41" i="61" s="1"/>
  <c r="AG26" i="61"/>
  <c r="AG39" i="61" s="1"/>
  <c r="AG41" i="61" s="1"/>
  <c r="AF26" i="61"/>
  <c r="AF39" i="61" s="1"/>
  <c r="AF41" i="61" s="1"/>
  <c r="AD26" i="61"/>
  <c r="AD39" i="61" s="1"/>
  <c r="AD41" i="61" s="1"/>
  <c r="H8" i="56"/>
  <c r="BJ8" i="56"/>
  <c r="BB8" i="56"/>
  <c r="AT8" i="56"/>
  <c r="AL8" i="56"/>
  <c r="AD8" i="56"/>
  <c r="V8" i="56"/>
  <c r="N8" i="56"/>
  <c r="BI8" i="56"/>
  <c r="BA8" i="56"/>
  <c r="AS8" i="56"/>
  <c r="AK8" i="56"/>
  <c r="AC8" i="56"/>
  <c r="U8" i="56"/>
  <c r="M8" i="56"/>
  <c r="BG8" i="56"/>
  <c r="AY8" i="56"/>
  <c r="AQ8" i="56"/>
  <c r="AI8" i="56"/>
  <c r="AA8" i="56"/>
  <c r="S8" i="56"/>
  <c r="K8" i="56"/>
  <c r="BN8" i="56"/>
  <c r="BN64" i="56" s="1"/>
  <c r="BF8" i="56"/>
  <c r="AX8" i="56"/>
  <c r="AP8" i="56"/>
  <c r="AH8" i="56"/>
  <c r="Z8" i="56"/>
  <c r="R8" i="56"/>
  <c r="J8" i="56"/>
  <c r="J64" i="56" s="1"/>
  <c r="BL8" i="56"/>
  <c r="BL64" i="56" s="1"/>
  <c r="BD8" i="56"/>
  <c r="AV8" i="56"/>
  <c r="AN8" i="56"/>
  <c r="AF8" i="56"/>
  <c r="X8" i="56"/>
  <c r="P8" i="56"/>
  <c r="AU8" i="56"/>
  <c r="Y8" i="56"/>
  <c r="BM8" i="56"/>
  <c r="AR8" i="56"/>
  <c r="W8" i="56"/>
  <c r="W64" i="56" s="1"/>
  <c r="AO8" i="56"/>
  <c r="T8" i="56"/>
  <c r="BC8" i="56"/>
  <c r="AW8" i="56"/>
  <c r="BK8" i="56"/>
  <c r="L8" i="56"/>
  <c r="AB8" i="56"/>
  <c r="BH8" i="56"/>
  <c r="BH64" i="56" s="1"/>
  <c r="AM8" i="56"/>
  <c r="Q8" i="56"/>
  <c r="AG8" i="56"/>
  <c r="BE8" i="56"/>
  <c r="AJ8" i="56"/>
  <c r="O8" i="56"/>
  <c r="AZ8" i="56"/>
  <c r="AE8" i="56"/>
  <c r="I8" i="56"/>
  <c r="I64" i="56" s="1"/>
  <c r="BN68" i="56"/>
  <c r="BF68" i="56"/>
  <c r="AX68" i="56"/>
  <c r="AP68" i="56"/>
  <c r="AH68" i="56"/>
  <c r="Z68" i="56"/>
  <c r="R68" i="56"/>
  <c r="J68" i="56"/>
  <c r="BM68" i="56"/>
  <c r="BE68" i="56"/>
  <c r="AW68" i="56"/>
  <c r="AO68" i="56"/>
  <c r="AG68" i="56"/>
  <c r="Y68" i="56"/>
  <c r="Q68" i="56"/>
  <c r="I68" i="56"/>
  <c r="BL68" i="56"/>
  <c r="BD68" i="56"/>
  <c r="AV68" i="56"/>
  <c r="AN68" i="56"/>
  <c r="AF68" i="56"/>
  <c r="X68" i="56"/>
  <c r="BK68" i="56"/>
  <c r="BC68" i="56"/>
  <c r="AU68" i="56"/>
  <c r="AM68" i="56"/>
  <c r="AE68" i="56"/>
  <c r="W68" i="56"/>
  <c r="BJ68" i="56"/>
  <c r="BB68" i="56"/>
  <c r="AT68" i="56"/>
  <c r="AL68" i="56"/>
  <c r="AD68" i="56"/>
  <c r="V68" i="56"/>
  <c r="N68" i="56"/>
  <c r="BG68" i="56"/>
  <c r="AJ68" i="56"/>
  <c r="P68" i="56"/>
  <c r="BA68" i="56"/>
  <c r="AI68" i="56"/>
  <c r="O68" i="56"/>
  <c r="AZ68" i="56"/>
  <c r="AC68" i="56"/>
  <c r="M68" i="56"/>
  <c r="AY68" i="56"/>
  <c r="AB68" i="56"/>
  <c r="L68" i="56"/>
  <c r="H29" i="56"/>
  <c r="H68" i="56" s="1"/>
  <c r="AS68" i="56"/>
  <c r="AA68" i="56"/>
  <c r="K68" i="56"/>
  <c r="BI68" i="56"/>
  <c r="AQ68" i="56"/>
  <c r="T68" i="56"/>
  <c r="U68" i="56"/>
  <c r="BH68" i="56"/>
  <c r="AR68" i="56"/>
  <c r="AK68" i="56"/>
  <c r="S68" i="56"/>
  <c r="BN6" i="56"/>
  <c r="BF6" i="56"/>
  <c r="AX6" i="56"/>
  <c r="AP6" i="56"/>
  <c r="AH6" i="56"/>
  <c r="Z6" i="56"/>
  <c r="R6" i="56"/>
  <c r="J6" i="56"/>
  <c r="BM6" i="56"/>
  <c r="BE6" i="56"/>
  <c r="AW6" i="56"/>
  <c r="AO6" i="56"/>
  <c r="AG6" i="56"/>
  <c r="Y6" i="56"/>
  <c r="Q6" i="56"/>
  <c r="I6" i="56"/>
  <c r="BK6" i="56"/>
  <c r="BC6" i="56"/>
  <c r="BJ6" i="56"/>
  <c r="BB6" i="56"/>
  <c r="AT6" i="56"/>
  <c r="AL6" i="56"/>
  <c r="AD6" i="56"/>
  <c r="V6" i="56"/>
  <c r="N6" i="56"/>
  <c r="BH6" i="56"/>
  <c r="AZ6" i="56"/>
  <c r="BD6" i="56"/>
  <c r="AN6" i="56"/>
  <c r="AB6" i="56"/>
  <c r="O6" i="56"/>
  <c r="M6" i="56"/>
  <c r="X6" i="56"/>
  <c r="BL6" i="56"/>
  <c r="BA6" i="56"/>
  <c r="AM6" i="56"/>
  <c r="AA6" i="56"/>
  <c r="AY6" i="56"/>
  <c r="AK6" i="56"/>
  <c r="AF6" i="56"/>
  <c r="AQ6" i="56"/>
  <c r="L6" i="56"/>
  <c r="P6" i="56"/>
  <c r="AV6" i="56"/>
  <c r="AJ6" i="56"/>
  <c r="W6" i="56"/>
  <c r="K6" i="56"/>
  <c r="AI6" i="56"/>
  <c r="BG6" i="56"/>
  <c r="AU6" i="56"/>
  <c r="U6" i="56"/>
  <c r="AS6" i="56"/>
  <c r="T6" i="56"/>
  <c r="AC6" i="56"/>
  <c r="BI6" i="56"/>
  <c r="AR6" i="56"/>
  <c r="AE6" i="56"/>
  <c r="S6" i="56"/>
  <c r="BD73" i="56"/>
  <c r="AG73" i="56"/>
  <c r="X33" i="58"/>
  <c r="AN33" i="58"/>
  <c r="H28" i="56"/>
  <c r="H10" i="56"/>
  <c r="BN10" i="56"/>
  <c r="BF10" i="56"/>
  <c r="AX10" i="56"/>
  <c r="AP10" i="56"/>
  <c r="AH10" i="56"/>
  <c r="Z10" i="56"/>
  <c r="R10" i="56"/>
  <c r="J10" i="56"/>
  <c r="BM10" i="56"/>
  <c r="BE10" i="56"/>
  <c r="AW10" i="56"/>
  <c r="AO10" i="56"/>
  <c r="AG10" i="56"/>
  <c r="Y10" i="56"/>
  <c r="Q10" i="56"/>
  <c r="I10" i="56"/>
  <c r="BL10" i="56"/>
  <c r="BD10" i="56"/>
  <c r="BK10" i="56"/>
  <c r="BC10" i="56"/>
  <c r="AU10" i="56"/>
  <c r="AM10" i="56"/>
  <c r="AE10" i="56"/>
  <c r="W10" i="56"/>
  <c r="O10" i="56"/>
  <c r="BJ10" i="56"/>
  <c r="BB10" i="56"/>
  <c r="AT10" i="56"/>
  <c r="AL10" i="56"/>
  <c r="AD10" i="56"/>
  <c r="V10" i="56"/>
  <c r="N10" i="56"/>
  <c r="BH10" i="56"/>
  <c r="AZ10" i="56"/>
  <c r="AR10" i="56"/>
  <c r="AJ10" i="56"/>
  <c r="AB10" i="56"/>
  <c r="T10" i="56"/>
  <c r="L10" i="56"/>
  <c r="BI10" i="56"/>
  <c r="AK10" i="56"/>
  <c r="P10" i="56"/>
  <c r="BG10" i="56"/>
  <c r="AI10" i="56"/>
  <c r="M10" i="56"/>
  <c r="BA10" i="56"/>
  <c r="K10" i="56"/>
  <c r="X10" i="56"/>
  <c r="S10" i="56"/>
  <c r="AF10" i="56"/>
  <c r="AY10" i="56"/>
  <c r="AC10" i="56"/>
  <c r="AV10" i="56"/>
  <c r="AA10" i="56"/>
  <c r="AS10" i="56"/>
  <c r="AN10" i="56"/>
  <c r="AQ10" i="56"/>
  <c r="U10" i="56"/>
  <c r="H33" i="56"/>
  <c r="H69" i="56" s="1"/>
  <c r="BL69" i="56"/>
  <c r="AV69" i="56"/>
  <c r="AN69" i="56"/>
  <c r="AM69" i="56"/>
  <c r="AE69" i="56"/>
  <c r="AD69" i="56"/>
  <c r="BA69" i="56"/>
  <c r="AK69" i="56"/>
  <c r="U69" i="56"/>
  <c r="M69" i="56"/>
  <c r="AB69" i="56"/>
  <c r="L69" i="56"/>
  <c r="BM69" i="56"/>
  <c r="AI69" i="56"/>
  <c r="Q69" i="56"/>
  <c r="K69" i="56"/>
  <c r="AG69" i="56"/>
  <c r="J69" i="56"/>
  <c r="AW69" i="56"/>
  <c r="BN69" i="56"/>
  <c r="AI66" i="56"/>
  <c r="AZ66" i="56"/>
  <c r="H39" i="61"/>
  <c r="H41" i="61" s="1"/>
  <c r="H34" i="56"/>
  <c r="H73" i="56"/>
  <c r="H45" i="42"/>
  <c r="I45" i="42"/>
  <c r="H65" i="56"/>
  <c r="H70" i="56"/>
  <c r="H71" i="56"/>
  <c r="H64" i="56"/>
  <c r="AI49" i="58"/>
  <c r="N49" i="58"/>
  <c r="V49" i="58"/>
  <c r="AT49" i="58"/>
  <c r="BB49" i="58"/>
  <c r="BJ49" i="58"/>
  <c r="K49" i="58"/>
  <c r="AA49" i="58"/>
  <c r="S49" i="58"/>
  <c r="H33" i="58"/>
  <c r="BG49" i="58"/>
  <c r="AQ49" i="58"/>
  <c r="AY49" i="58"/>
  <c r="K33" i="58"/>
  <c r="S33" i="58"/>
  <c r="AA33" i="58"/>
  <c r="AA51" i="58" s="1"/>
  <c r="AI33" i="58"/>
  <c r="AI51" i="58" s="1"/>
  <c r="AQ33" i="58"/>
  <c r="H49" i="58"/>
  <c r="P49" i="58"/>
  <c r="P51" i="58" s="1"/>
  <c r="X49" i="58"/>
  <c r="X51" i="58" s="1"/>
  <c r="AF49" i="58"/>
  <c r="AF51" i="58" s="1"/>
  <c r="AN49" i="58"/>
  <c r="AN51" i="58" s="1"/>
  <c r="AV49" i="58"/>
  <c r="AV51" i="58" s="1"/>
  <c r="BD49" i="58"/>
  <c r="BD51" i="58" s="1"/>
  <c r="O33" i="58"/>
  <c r="W33" i="58"/>
  <c r="AE33" i="58"/>
  <c r="AM33" i="58"/>
  <c r="AU33" i="58"/>
  <c r="BC33" i="58"/>
  <c r="BK33" i="58"/>
  <c r="I33" i="58"/>
  <c r="Q33" i="58"/>
  <c r="Y33" i="58"/>
  <c r="AG33" i="58"/>
  <c r="AO33" i="58"/>
  <c r="AW33" i="58"/>
  <c r="BE33" i="58"/>
  <c r="BM33" i="58"/>
  <c r="BL49" i="58"/>
  <c r="BL51" i="58" s="1"/>
  <c r="J33" i="58"/>
  <c r="R33" i="58"/>
  <c r="Z33" i="58"/>
  <c r="AH33" i="58"/>
  <c r="AP33" i="58"/>
  <c r="AX33" i="58"/>
  <c r="BF33" i="58"/>
  <c r="BN33" i="58"/>
  <c r="L33" i="58"/>
  <c r="T33" i="58"/>
  <c r="AB33" i="58"/>
  <c r="AJ33" i="58"/>
  <c r="AR33" i="58"/>
  <c r="AZ33" i="58"/>
  <c r="AZ51" i="58" s="1"/>
  <c r="BH33" i="58"/>
  <c r="I49" i="58"/>
  <c r="Q49" i="58"/>
  <c r="Y49" i="58"/>
  <c r="AG49" i="58"/>
  <c r="AO49" i="58"/>
  <c r="AW49" i="58"/>
  <c r="BE49" i="58"/>
  <c r="BM49" i="58"/>
  <c r="BK49" i="58"/>
  <c r="AY33" i="58"/>
  <c r="BG33" i="58"/>
  <c r="BG51" i="58" s="1"/>
  <c r="J49" i="58"/>
  <c r="R49" i="58"/>
  <c r="Z49" i="58"/>
  <c r="AH49" i="58"/>
  <c r="AP49" i="58"/>
  <c r="AX49" i="58"/>
  <c r="BF49" i="58"/>
  <c r="BN49" i="58"/>
  <c r="AC33" i="58"/>
  <c r="AS33" i="58"/>
  <c r="BI33" i="58"/>
  <c r="T49" i="58"/>
  <c r="AB49" i="58"/>
  <c r="AJ49" i="58"/>
  <c r="AR49" i="58"/>
  <c r="AZ49" i="58"/>
  <c r="BH49" i="58"/>
  <c r="M33" i="58"/>
  <c r="U33" i="58"/>
  <c r="AK33" i="58"/>
  <c r="BA33" i="58"/>
  <c r="L49" i="58"/>
  <c r="N33" i="58"/>
  <c r="V33" i="58"/>
  <c r="AD33" i="58"/>
  <c r="AD51" i="58" s="1"/>
  <c r="AL33" i="58"/>
  <c r="AL51" i="58" s="1"/>
  <c r="AT33" i="58"/>
  <c r="AT51" i="58" s="1"/>
  <c r="BB33" i="58"/>
  <c r="BB51" i="58" s="1"/>
  <c r="BJ33" i="58"/>
  <c r="BJ51" i="58" s="1"/>
  <c r="M49" i="58"/>
  <c r="U49" i="58"/>
  <c r="AC49" i="58"/>
  <c r="AK49" i="58"/>
  <c r="AS49" i="58"/>
  <c r="BA49" i="58"/>
  <c r="BI49" i="58"/>
  <c r="O49" i="58"/>
  <c r="W49" i="58"/>
  <c r="AE49" i="58"/>
  <c r="AM49" i="58"/>
  <c r="AU49" i="58"/>
  <c r="BC49" i="58"/>
  <c r="Z69" i="56" l="1"/>
  <c r="V69" i="56"/>
  <c r="AJ64" i="56"/>
  <c r="BK64" i="56"/>
  <c r="Y64" i="56"/>
  <c r="M64" i="56"/>
  <c r="V64" i="56"/>
  <c r="N66" i="56"/>
  <c r="O66" i="56"/>
  <c r="AW66" i="56"/>
  <c r="AQ66" i="56"/>
  <c r="BN66" i="56"/>
  <c r="BE64" i="56"/>
  <c r="AW64" i="56"/>
  <c r="AW75" i="56" s="1"/>
  <c r="AW43" i="42" s="1"/>
  <c r="AU64" i="56"/>
  <c r="K64" i="56"/>
  <c r="K75" i="56" s="1"/>
  <c r="K43" i="42" s="1"/>
  <c r="U64" i="56"/>
  <c r="AD64" i="56"/>
  <c r="BD66" i="56"/>
  <c r="Y66" i="56"/>
  <c r="BH66" i="56"/>
  <c r="AE66" i="56"/>
  <c r="BB66" i="56"/>
  <c r="J66" i="56"/>
  <c r="J75" i="56" s="1"/>
  <c r="J43" i="42" s="1"/>
  <c r="M66" i="56"/>
  <c r="AX51" i="58"/>
  <c r="BC51" i="58"/>
  <c r="AQ69" i="56"/>
  <c r="BF69" i="56"/>
  <c r="T69" i="56"/>
  <c r="AC69" i="56"/>
  <c r="AL69" i="56"/>
  <c r="AU69" i="56"/>
  <c r="BD69" i="56"/>
  <c r="AG64" i="56"/>
  <c r="BC64" i="56"/>
  <c r="P64" i="56"/>
  <c r="R64" i="56"/>
  <c r="S64" i="56"/>
  <c r="AC64" i="56"/>
  <c r="AC75" i="56" s="1"/>
  <c r="AC43" i="42" s="1"/>
  <c r="AL64" i="56"/>
  <c r="P66" i="56"/>
  <c r="S66" i="56"/>
  <c r="AO66" i="56"/>
  <c r="BL66" i="56"/>
  <c r="BL75" i="56" s="1"/>
  <c r="BL43" i="42" s="1"/>
  <c r="R66" i="56"/>
  <c r="U66" i="56"/>
  <c r="P71" i="56"/>
  <c r="AX69" i="56"/>
  <c r="R69" i="56"/>
  <c r="AT69" i="56"/>
  <c r="BC69" i="56"/>
  <c r="Q64" i="56"/>
  <c r="T64" i="56"/>
  <c r="X64" i="56"/>
  <c r="Z64" i="56"/>
  <c r="Z75" i="56" s="1"/>
  <c r="Z43" i="42" s="1"/>
  <c r="AA64" i="56"/>
  <c r="AK64" i="56"/>
  <c r="AT64" i="56"/>
  <c r="AT75" i="56" s="1"/>
  <c r="AT43" i="42" s="1"/>
  <c r="BG66" i="56"/>
  <c r="AU66" i="56"/>
  <c r="AD66" i="56"/>
  <c r="AC66" i="56"/>
  <c r="T66" i="56"/>
  <c r="AY69" i="56"/>
  <c r="AO69" i="56"/>
  <c r="AJ69" i="56"/>
  <c r="AS69" i="56"/>
  <c r="BB69" i="56"/>
  <c r="BK69" i="56"/>
  <c r="AM64" i="56"/>
  <c r="AO64" i="56"/>
  <c r="AF64" i="56"/>
  <c r="AH64" i="56"/>
  <c r="AI64" i="56"/>
  <c r="AI75" i="56" s="1"/>
  <c r="AI43" i="42" s="1"/>
  <c r="AS64" i="56"/>
  <c r="BB64" i="56"/>
  <c r="BB75" i="56" s="1"/>
  <c r="BB43" i="42" s="1"/>
  <c r="AV66" i="56"/>
  <c r="BE66" i="56"/>
  <c r="AN66" i="56"/>
  <c r="BK66" i="56"/>
  <c r="W66" i="56"/>
  <c r="AH66" i="56"/>
  <c r="AK66" i="56"/>
  <c r="AJ66" i="56"/>
  <c r="AR69" i="56"/>
  <c r="BJ69" i="56"/>
  <c r="P69" i="56"/>
  <c r="AE64" i="56"/>
  <c r="AN64" i="56"/>
  <c r="AP64" i="56"/>
  <c r="AP75" i="56" s="1"/>
  <c r="AP43" i="42" s="1"/>
  <c r="AQ64" i="56"/>
  <c r="AQ75" i="56" s="1"/>
  <c r="AQ43" i="42" s="1"/>
  <c r="BA64" i="56"/>
  <c r="BJ64" i="56"/>
  <c r="X66" i="56"/>
  <c r="Q66" i="56"/>
  <c r="AY66" i="56"/>
  <c r="K66" i="56"/>
  <c r="AS66" i="56"/>
  <c r="BG71" i="56"/>
  <c r="AN71" i="56"/>
  <c r="AG66" i="56"/>
  <c r="AA69" i="56"/>
  <c r="BG69" i="56"/>
  <c r="V51" i="58"/>
  <c r="R51" i="58"/>
  <c r="I69" i="56"/>
  <c r="AH69" i="56"/>
  <c r="S69" i="56"/>
  <c r="AZ69" i="56"/>
  <c r="BI69" i="56"/>
  <c r="O69" i="56"/>
  <c r="X69" i="56"/>
  <c r="AZ64" i="56"/>
  <c r="AB64" i="56"/>
  <c r="AR64" i="56"/>
  <c r="AV64" i="56"/>
  <c r="AX64" i="56"/>
  <c r="AX75" i="56" s="1"/>
  <c r="AX43" i="42" s="1"/>
  <c r="AY64" i="56"/>
  <c r="AY75" i="56" s="1"/>
  <c r="AY43" i="42" s="1"/>
  <c r="BI64" i="56"/>
  <c r="AA66" i="56"/>
  <c r="AB66" i="56"/>
  <c r="BJ66" i="56"/>
  <c r="V66" i="56"/>
  <c r="AR66" i="56"/>
  <c r="AX66" i="56"/>
  <c r="BA66" i="56"/>
  <c r="BI71" i="56"/>
  <c r="BN71" i="56"/>
  <c r="AJ71" i="56"/>
  <c r="R71" i="56"/>
  <c r="AV71" i="56"/>
  <c r="BM66" i="56"/>
  <c r="AY51" i="58"/>
  <c r="Y69" i="56"/>
  <c r="BE69" i="56"/>
  <c r="AP69" i="56"/>
  <c r="BH69" i="56"/>
  <c r="N69" i="56"/>
  <c r="W69" i="56"/>
  <c r="AF69" i="56"/>
  <c r="O64" i="56"/>
  <c r="L64" i="56"/>
  <c r="L75" i="56" s="1"/>
  <c r="L43" i="42" s="1"/>
  <c r="BM64" i="56"/>
  <c r="BD64" i="56"/>
  <c r="BF64" i="56"/>
  <c r="BG64" i="56"/>
  <c r="N64" i="56"/>
  <c r="AM66" i="56"/>
  <c r="I66" i="56"/>
  <c r="AF66" i="56"/>
  <c r="BC66" i="56"/>
  <c r="BI66" i="56"/>
  <c r="BA71" i="56"/>
  <c r="I71" i="56"/>
  <c r="S71" i="56"/>
  <c r="M71" i="56"/>
  <c r="AU71" i="56"/>
  <c r="BD71" i="56"/>
  <c r="BF66" i="56"/>
  <c r="AL66" i="56"/>
  <c r="AC51" i="58"/>
  <c r="AB51" i="58"/>
  <c r="Z51" i="58"/>
  <c r="AE51" i="58"/>
  <c r="T51" i="58"/>
  <c r="W51" i="58"/>
  <c r="L51" i="58"/>
  <c r="BA51" i="58"/>
  <c r="BK51" i="58"/>
  <c r="J51" i="58"/>
  <c r="Q51" i="58"/>
  <c r="O51" i="58"/>
  <c r="AQ51" i="58"/>
  <c r="H51" i="58"/>
  <c r="BN51" i="58"/>
  <c r="I51" i="58"/>
  <c r="BF51" i="58"/>
  <c r="AK51" i="58"/>
  <c r="S51" i="58"/>
  <c r="U51" i="58"/>
  <c r="BI51" i="58"/>
  <c r="AR51" i="58"/>
  <c r="AP51" i="58"/>
  <c r="AW51" i="58"/>
  <c r="AU51" i="58"/>
  <c r="K51" i="58"/>
  <c r="AG51" i="58"/>
  <c r="Y51" i="58"/>
  <c r="N51" i="58"/>
  <c r="BH51" i="58"/>
  <c r="BM51" i="58"/>
  <c r="BE51" i="58"/>
  <c r="M51" i="58"/>
  <c r="AS51" i="58"/>
  <c r="AJ51" i="58"/>
  <c r="AH51" i="58"/>
  <c r="AO51" i="58"/>
  <c r="AM51" i="58"/>
  <c r="J49" i="42"/>
  <c r="X75" i="56" l="1"/>
  <c r="X43" i="42" s="1"/>
  <c r="V75" i="56"/>
  <c r="V43" i="42" s="1"/>
  <c r="O75" i="56"/>
  <c r="O43" i="42" s="1"/>
  <c r="N75" i="56"/>
  <c r="N43" i="42" s="1"/>
  <c r="AR75" i="56"/>
  <c r="AR43" i="42" s="1"/>
  <c r="AS75" i="56"/>
  <c r="AS43" i="42" s="1"/>
  <c r="BG75" i="56"/>
  <c r="BG43" i="42" s="1"/>
  <c r="BF75" i="56"/>
  <c r="BF43" i="42" s="1"/>
  <c r="AK75" i="56"/>
  <c r="AK43" i="42" s="1"/>
  <c r="AE75" i="56"/>
  <c r="AE43" i="42" s="1"/>
  <c r="AL75" i="56"/>
  <c r="AL43" i="42" s="1"/>
  <c r="U75" i="56"/>
  <c r="U43" i="42" s="1"/>
  <c r="K49" i="42"/>
  <c r="BJ75" i="56"/>
  <c r="BJ43" i="42" s="1"/>
  <c r="BA75" i="56"/>
  <c r="BA43" i="42" s="1"/>
  <c r="AV75" i="56"/>
  <c r="AV43" i="42" s="1"/>
  <c r="AA75" i="56"/>
  <c r="AA43" i="42" s="1"/>
  <c r="BH75" i="56"/>
  <c r="BH43" i="42" s="1"/>
  <c r="AU75" i="56"/>
  <c r="AU43" i="42" s="1"/>
  <c r="M75" i="56"/>
  <c r="M43" i="42" s="1"/>
  <c r="AH75" i="56"/>
  <c r="AH43" i="42" s="1"/>
  <c r="S75" i="56"/>
  <c r="S43" i="42" s="1"/>
  <c r="Y75" i="56"/>
  <c r="Y43" i="42" s="1"/>
  <c r="AB75" i="56"/>
  <c r="AB43" i="42" s="1"/>
  <c r="AN75" i="56"/>
  <c r="AN43" i="42" s="1"/>
  <c r="AF75" i="56"/>
  <c r="AF43" i="42" s="1"/>
  <c r="R75" i="56"/>
  <c r="R43" i="42" s="1"/>
  <c r="BE75" i="56"/>
  <c r="BE43" i="42" s="1"/>
  <c r="BK75" i="56"/>
  <c r="BK43" i="42" s="1"/>
  <c r="I75" i="56"/>
  <c r="I43" i="42" s="1"/>
  <c r="I49" i="42" s="1"/>
  <c r="AO75" i="56"/>
  <c r="AO43" i="42" s="1"/>
  <c r="T75" i="56"/>
  <c r="T43" i="42" s="1"/>
  <c r="P75" i="56"/>
  <c r="P43" i="42" s="1"/>
  <c r="BN75" i="56"/>
  <c r="BN43" i="42" s="1"/>
  <c r="AJ75" i="56"/>
  <c r="AJ43" i="42" s="1"/>
  <c r="AZ75" i="56"/>
  <c r="AZ43" i="42" s="1"/>
  <c r="BM75" i="56"/>
  <c r="BM43" i="42" s="1"/>
  <c r="AM75" i="56"/>
  <c r="AM43" i="42" s="1"/>
  <c r="Q75" i="56"/>
  <c r="Q43" i="42" s="1"/>
  <c r="BC75" i="56"/>
  <c r="BC43" i="42" s="1"/>
  <c r="BD75" i="56"/>
  <c r="BD43" i="42" s="1"/>
  <c r="BI75" i="56"/>
  <c r="BI43" i="42" s="1"/>
  <c r="W75" i="56"/>
  <c r="W43" i="42" s="1"/>
  <c r="AG75" i="56"/>
  <c r="AG43" i="42" s="1"/>
  <c r="AD75" i="56"/>
  <c r="AD43" i="42" s="1"/>
  <c r="N49" i="42"/>
  <c r="M49" i="42" l="1"/>
  <c r="O49" i="42"/>
  <c r="L49" i="42"/>
  <c r="P49" i="42"/>
  <c r="Q49" i="42" l="1"/>
  <c r="R49" i="42"/>
  <c r="S49" i="42" l="1"/>
  <c r="T49" i="42"/>
  <c r="U49" i="42" l="1"/>
  <c r="V49" i="42"/>
  <c r="W49" i="42" l="1"/>
  <c r="X49" i="42"/>
  <c r="Y49" i="42" l="1"/>
  <c r="Z49" i="42"/>
  <c r="AA49" i="42" l="1"/>
  <c r="AB49" i="42"/>
  <c r="AC49" i="42" l="1"/>
  <c r="AD49" i="42"/>
  <c r="AE49" i="42" l="1"/>
  <c r="AF49" i="42"/>
  <c r="AG49" i="42" l="1"/>
  <c r="AH49" i="42"/>
  <c r="AI49" i="42" l="1"/>
  <c r="AJ49" i="42"/>
  <c r="AK49" i="42" l="1"/>
  <c r="AL49" i="42"/>
  <c r="AM49" i="42"/>
  <c r="AN49" i="42" l="1"/>
  <c r="AO49" i="42"/>
  <c r="AP49" i="42" l="1"/>
  <c r="AQ49" i="42"/>
  <c r="AR49" i="42" l="1"/>
  <c r="AS49" i="42"/>
  <c r="AT49" i="42" l="1"/>
  <c r="AU49" i="42"/>
  <c r="AV49" i="42" l="1"/>
  <c r="AW49" i="42"/>
  <c r="AX49" i="42" l="1"/>
  <c r="AY49" i="42"/>
  <c r="AZ49" i="42" l="1"/>
  <c r="BA49" i="42"/>
  <c r="BB49" i="42" l="1"/>
  <c r="BC49" i="42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BF48" i="43"/>
  <c r="BC48" i="43"/>
  <c r="BB48" i="43"/>
  <c r="BA48" i="43"/>
  <c r="AZ48" i="43"/>
  <c r="AY48" i="43"/>
  <c r="AX48" i="43"/>
  <c r="AU48" i="43"/>
  <c r="AT48" i="43"/>
  <c r="AS48" i="43"/>
  <c r="AR48" i="43"/>
  <c r="AQ48" i="43"/>
  <c r="AP48" i="43"/>
  <c r="AM48" i="43"/>
  <c r="AL48" i="43"/>
  <c r="AK48" i="43"/>
  <c r="AJ48" i="43"/>
  <c r="AI48" i="43"/>
  <c r="AH48" i="43"/>
  <c r="AE48" i="43"/>
  <c r="AD48" i="43"/>
  <c r="AC48" i="43"/>
  <c r="AB48" i="43"/>
  <c r="AA48" i="43"/>
  <c r="Z48" i="43"/>
  <c r="W48" i="43"/>
  <c r="V48" i="43"/>
  <c r="U48" i="43"/>
  <c r="T48" i="43"/>
  <c r="S48" i="43"/>
  <c r="R48" i="43"/>
  <c r="O48" i="43"/>
  <c r="N48" i="43"/>
  <c r="M48" i="43"/>
  <c r="L48" i="43"/>
  <c r="K48" i="43"/>
  <c r="J48" i="43"/>
  <c r="I51" i="43"/>
  <c r="I43" i="43"/>
  <c r="I52" i="43" s="1"/>
  <c r="I39" i="43"/>
  <c r="E48" i="43"/>
  <c r="BA8" i="46"/>
  <c r="AZ8" i="46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I8" i="46"/>
  <c r="AH8" i="46"/>
  <c r="AG8" i="46"/>
  <c r="AF8" i="46"/>
  <c r="AE8" i="46"/>
  <c r="AD8" i="46"/>
  <c r="AC8" i="46"/>
  <c r="AB8" i="46"/>
  <c r="AA8" i="46"/>
  <c r="AZ40" i="45"/>
  <c r="AY40" i="45"/>
  <c r="AX40" i="45"/>
  <c r="AW40" i="45"/>
  <c r="AV40" i="45"/>
  <c r="AU40" i="45"/>
  <c r="AT40" i="45"/>
  <c r="AS40" i="45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AZ39" i="45"/>
  <c r="AY39" i="45"/>
  <c r="AX39" i="45"/>
  <c r="AW39" i="45"/>
  <c r="AV39" i="45"/>
  <c r="AU39" i="45"/>
  <c r="AT39" i="45"/>
  <c r="AS39" i="45"/>
  <c r="AR39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40" i="45"/>
  <c r="X39" i="45"/>
  <c r="Q48" i="43" l="1"/>
  <c r="P48" i="43"/>
  <c r="X48" i="43"/>
  <c r="AF48" i="43"/>
  <c r="AN48" i="43"/>
  <c r="AV48" i="43"/>
  <c r="BD48" i="43"/>
  <c r="AG48" i="43"/>
  <c r="AW48" i="43"/>
  <c r="BE48" i="43"/>
  <c r="Y48" i="43"/>
  <c r="AO48" i="43"/>
  <c r="BD49" i="42"/>
  <c r="BE49" i="42"/>
  <c r="I48" i="43"/>
  <c r="AX6" i="29"/>
  <c r="AW6" i="29"/>
  <c r="AV6" i="29"/>
  <c r="AU6" i="29"/>
  <c r="AT6" i="29"/>
  <c r="AS6" i="29"/>
  <c r="AR6" i="29"/>
  <c r="AQ6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AX22" i="29"/>
  <c r="AX23" i="29" s="1"/>
  <c r="AW22" i="29"/>
  <c r="AW23" i="29" s="1"/>
  <c r="AV22" i="29"/>
  <c r="AV23" i="29" s="1"/>
  <c r="AU22" i="29"/>
  <c r="AU23" i="29" s="1"/>
  <c r="AT22" i="29"/>
  <c r="AT23" i="29" s="1"/>
  <c r="AS22" i="29"/>
  <c r="AS23" i="29" s="1"/>
  <c r="AR22" i="29"/>
  <c r="AR23" i="29" s="1"/>
  <c r="AQ22" i="29"/>
  <c r="AQ23" i="29" s="1"/>
  <c r="AP22" i="29"/>
  <c r="AP23" i="29" s="1"/>
  <c r="AO22" i="29"/>
  <c r="AO23" i="29" s="1"/>
  <c r="AN22" i="29"/>
  <c r="AN23" i="29" s="1"/>
  <c r="AM22" i="29"/>
  <c r="AM23" i="29" s="1"/>
  <c r="AL22" i="29"/>
  <c r="AL23" i="29" s="1"/>
  <c r="AK22" i="29"/>
  <c r="AK23" i="29" s="1"/>
  <c r="AJ22" i="29"/>
  <c r="AJ23" i="29" s="1"/>
  <c r="AI22" i="29"/>
  <c r="AI23" i="29" s="1"/>
  <c r="AH22" i="29"/>
  <c r="AH23" i="29" s="1"/>
  <c r="AG22" i="29"/>
  <c r="AG23" i="29" s="1"/>
  <c r="AF22" i="29"/>
  <c r="AF23" i="29" s="1"/>
  <c r="AE22" i="29"/>
  <c r="AE23" i="29" s="1"/>
  <c r="AD22" i="29"/>
  <c r="AD23" i="29" s="1"/>
  <c r="AC22" i="29"/>
  <c r="AC23" i="29" s="1"/>
  <c r="AB22" i="29"/>
  <c r="AB23" i="29" s="1"/>
  <c r="AA22" i="29"/>
  <c r="AA23" i="29" s="1"/>
  <c r="Z22" i="29"/>
  <c r="Z23" i="29" s="1"/>
  <c r="Y22" i="29"/>
  <c r="Y23" i="29" s="1"/>
  <c r="X22" i="29"/>
  <c r="X23" i="29" s="1"/>
  <c r="W22" i="29"/>
  <c r="W23" i="29" s="1"/>
  <c r="V22" i="29"/>
  <c r="V23" i="29" s="1"/>
  <c r="U22" i="29"/>
  <c r="U23" i="29" s="1"/>
  <c r="T22" i="29"/>
  <c r="T23" i="29" s="1"/>
  <c r="S22" i="29"/>
  <c r="S23" i="29" s="1"/>
  <c r="R22" i="29"/>
  <c r="R23" i="29" s="1"/>
  <c r="Q22" i="29"/>
  <c r="Q23" i="29" s="1"/>
  <c r="P22" i="29"/>
  <c r="P23" i="29" s="1"/>
  <c r="O22" i="29"/>
  <c r="O23" i="29" s="1"/>
  <c r="N22" i="29"/>
  <c r="N23" i="29" s="1"/>
  <c r="M22" i="29"/>
  <c r="M23" i="29" s="1"/>
  <c r="L22" i="29"/>
  <c r="L23" i="29" s="1"/>
  <c r="K22" i="29"/>
  <c r="K23" i="29" s="1"/>
  <c r="J22" i="29"/>
  <c r="J23" i="29" s="1"/>
  <c r="I22" i="29"/>
  <c r="I23" i="29" s="1"/>
  <c r="H22" i="29"/>
  <c r="H23" i="29" s="1"/>
  <c r="G22" i="29"/>
  <c r="G23" i="29" s="1"/>
  <c r="F22" i="29"/>
  <c r="F23" i="29" s="1"/>
  <c r="E22" i="29"/>
  <c r="E23" i="29" s="1"/>
  <c r="D22" i="29"/>
  <c r="D23" i="29" s="1"/>
  <c r="C22" i="29"/>
  <c r="C23" i="29" s="1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AO8" i="29"/>
  <c r="AN8" i="29"/>
  <c r="AM8" i="29"/>
  <c r="AL8" i="29"/>
  <c r="AL13" i="29" s="1"/>
  <c r="AK8" i="29"/>
  <c r="AK13" i="29" s="1"/>
  <c r="AJ8" i="29"/>
  <c r="AI8" i="29"/>
  <c r="AH8" i="29"/>
  <c r="AG8" i="29"/>
  <c r="AF8" i="29"/>
  <c r="AE8" i="29"/>
  <c r="AD8" i="29"/>
  <c r="AD13" i="29" s="1"/>
  <c r="AC8" i="29"/>
  <c r="AC13" i="29" s="1"/>
  <c r="AB8" i="29"/>
  <c r="AB13" i="29" s="1"/>
  <c r="AA8" i="29"/>
  <c r="Z8" i="29"/>
  <c r="Y8" i="29"/>
  <c r="X8" i="29"/>
  <c r="W8" i="29"/>
  <c r="V8" i="29"/>
  <c r="V13" i="29" s="1"/>
  <c r="U8" i="29"/>
  <c r="U13" i="29" s="1"/>
  <c r="T8" i="29"/>
  <c r="T13" i="29" s="1"/>
  <c r="S8" i="29"/>
  <c r="R8" i="29"/>
  <c r="Q8" i="29"/>
  <c r="P8" i="29"/>
  <c r="O8" i="29"/>
  <c r="N8" i="29"/>
  <c r="N13" i="29" s="1"/>
  <c r="M8" i="29"/>
  <c r="M13" i="29" s="1"/>
  <c r="L8" i="29"/>
  <c r="L13" i="29" s="1"/>
  <c r="K8" i="29"/>
  <c r="J8" i="29"/>
  <c r="I8" i="29"/>
  <c r="H8" i="29"/>
  <c r="G8" i="29"/>
  <c r="F8" i="29"/>
  <c r="F13" i="29" s="1"/>
  <c r="E8" i="29"/>
  <c r="E13" i="29" s="1"/>
  <c r="D8" i="29"/>
  <c r="D13" i="29" s="1"/>
  <c r="C8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29" i="29"/>
  <c r="B28" i="29"/>
  <c r="B6" i="29"/>
  <c r="B18" i="29"/>
  <c r="Q13" i="29" l="1"/>
  <c r="AH13" i="29"/>
  <c r="AE13" i="29"/>
  <c r="AO13" i="29"/>
  <c r="Z13" i="29"/>
  <c r="O13" i="29"/>
  <c r="AM13" i="29"/>
  <c r="H13" i="29"/>
  <c r="X13" i="29"/>
  <c r="AN13" i="29"/>
  <c r="I13" i="29"/>
  <c r="AG13" i="29"/>
  <c r="R13" i="29"/>
  <c r="AJ13" i="29"/>
  <c r="G13" i="29"/>
  <c r="W13" i="29"/>
  <c r="P13" i="29"/>
  <c r="AF13" i="29"/>
  <c r="Y13" i="29"/>
  <c r="J13" i="29"/>
  <c r="C13" i="29"/>
  <c r="K13" i="29"/>
  <c r="S13" i="29"/>
  <c r="AA13" i="29"/>
  <c r="AI13" i="29"/>
  <c r="BF49" i="42"/>
  <c r="BG49" i="42"/>
  <c r="BH101" i="53"/>
  <c r="BG101" i="53"/>
  <c r="BF101" i="53"/>
  <c r="BE101" i="53"/>
  <c r="BD101" i="53"/>
  <c r="BC101" i="53"/>
  <c r="BB101" i="53"/>
  <c r="BA101" i="53"/>
  <c r="AZ101" i="53"/>
  <c r="AY101" i="53"/>
  <c r="AX101" i="53"/>
  <c r="AW101" i="53"/>
  <c r="AV101" i="53"/>
  <c r="AU101" i="53"/>
  <c r="AT101" i="53"/>
  <c r="AS101" i="53"/>
  <c r="AR101" i="53"/>
  <c r="AQ101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F101" i="53"/>
  <c r="E101" i="53"/>
  <c r="D101" i="53"/>
  <c r="C101" i="53"/>
  <c r="B101" i="53"/>
  <c r="BH49" i="42" l="1"/>
  <c r="BI49" i="42"/>
  <c r="B8" i="29"/>
  <c r="B4" i="29"/>
  <c r="AO102" i="53"/>
  <c r="AN102" i="53"/>
  <c r="AM102" i="53"/>
  <c r="AM103" i="53" s="1"/>
  <c r="AL102" i="53"/>
  <c r="AK102" i="53"/>
  <c r="AJ102" i="53"/>
  <c r="AJ103" i="53" s="1"/>
  <c r="AI102" i="53"/>
  <c r="AH102" i="53"/>
  <c r="AG102" i="53"/>
  <c r="AG103" i="53" s="1"/>
  <c r="AF102" i="53"/>
  <c r="AE102" i="53"/>
  <c r="AE103" i="53" s="1"/>
  <c r="AD102" i="53"/>
  <c r="AC102" i="53"/>
  <c r="AB102" i="53"/>
  <c r="AB103" i="53" s="1"/>
  <c r="AA102" i="53"/>
  <c r="Z102" i="53"/>
  <c r="Y102" i="53"/>
  <c r="X102" i="53"/>
  <c r="W102" i="53"/>
  <c r="W103" i="53" s="1"/>
  <c r="V102" i="53"/>
  <c r="U102" i="53"/>
  <c r="T102" i="53"/>
  <c r="T103" i="53" s="1"/>
  <c r="S102" i="53"/>
  <c r="R102" i="53"/>
  <c r="Q102" i="53"/>
  <c r="P102" i="53"/>
  <c r="O102" i="53"/>
  <c r="O103" i="53" s="1"/>
  <c r="N102" i="53"/>
  <c r="M102" i="53"/>
  <c r="L102" i="53"/>
  <c r="L103" i="53" s="1"/>
  <c r="K102" i="53"/>
  <c r="J102" i="53"/>
  <c r="I102" i="53"/>
  <c r="H102" i="53"/>
  <c r="G102" i="53"/>
  <c r="G103" i="53" s="1"/>
  <c r="F102" i="53"/>
  <c r="E102" i="53"/>
  <c r="D102" i="53"/>
  <c r="D103" i="53" s="1"/>
  <c r="C102" i="53"/>
  <c r="AO100" i="53"/>
  <c r="AN100" i="53"/>
  <c r="AM100" i="53"/>
  <c r="AL100" i="53"/>
  <c r="AK100" i="53"/>
  <c r="AJ100" i="53"/>
  <c r="AI100" i="53"/>
  <c r="AH100" i="53"/>
  <c r="AG100" i="53"/>
  <c r="AF100" i="53"/>
  <c r="AE100" i="53"/>
  <c r="AD100" i="53"/>
  <c r="AC100" i="53"/>
  <c r="AB100" i="53"/>
  <c r="AA100" i="53"/>
  <c r="AA103" i="53" s="1"/>
  <c r="Z100" i="53"/>
  <c r="Y100" i="53"/>
  <c r="Y103" i="53" s="1"/>
  <c r="X100" i="53"/>
  <c r="W100" i="53"/>
  <c r="V100" i="53"/>
  <c r="U100" i="53"/>
  <c r="T100" i="53"/>
  <c r="S100" i="53"/>
  <c r="S103" i="53" s="1"/>
  <c r="R100" i="53"/>
  <c r="Q100" i="53"/>
  <c r="Q103" i="53" s="1"/>
  <c r="P100" i="53"/>
  <c r="O100" i="53"/>
  <c r="N100" i="53"/>
  <c r="M100" i="53"/>
  <c r="L100" i="53"/>
  <c r="K100" i="53"/>
  <c r="K103" i="53" s="1"/>
  <c r="J100" i="53"/>
  <c r="I100" i="53"/>
  <c r="I103" i="53" s="1"/>
  <c r="H100" i="53"/>
  <c r="G100" i="53"/>
  <c r="F100" i="53"/>
  <c r="E100" i="53"/>
  <c r="D100" i="53"/>
  <c r="C100" i="53"/>
  <c r="C103" i="53" s="1"/>
  <c r="AO97" i="53"/>
  <c r="AN97" i="53"/>
  <c r="AM97" i="53"/>
  <c r="AL97" i="53"/>
  <c r="AK97" i="53"/>
  <c r="AJ97" i="53"/>
  <c r="AI97" i="53"/>
  <c r="AH97" i="53"/>
  <c r="AG97" i="53"/>
  <c r="AF97" i="53"/>
  <c r="AE97" i="53"/>
  <c r="AD97" i="53"/>
  <c r="AC97" i="53"/>
  <c r="AB97" i="53"/>
  <c r="AA97" i="53"/>
  <c r="Z97" i="53"/>
  <c r="Y97" i="53"/>
  <c r="X97" i="53"/>
  <c r="W97" i="53"/>
  <c r="V97" i="53"/>
  <c r="U97" i="53"/>
  <c r="T97" i="53"/>
  <c r="S97" i="53"/>
  <c r="R97" i="53"/>
  <c r="Q97" i="53"/>
  <c r="P97" i="53"/>
  <c r="O97" i="53"/>
  <c r="N97" i="53"/>
  <c r="M97" i="53"/>
  <c r="L97" i="53"/>
  <c r="K97" i="53"/>
  <c r="J97" i="53"/>
  <c r="I97" i="53"/>
  <c r="H97" i="53"/>
  <c r="G97" i="53"/>
  <c r="F97" i="53"/>
  <c r="E97" i="53"/>
  <c r="D97" i="53"/>
  <c r="C97" i="53"/>
  <c r="B100" i="53"/>
  <c r="B97" i="53"/>
  <c r="C1" i="62"/>
  <c r="D1" i="62" s="1"/>
  <c r="E1" i="62" s="1"/>
  <c r="F1" i="62" s="1"/>
  <c r="G1" i="62" s="1"/>
  <c r="H1" i="62" s="1"/>
  <c r="I1" i="62" s="1"/>
  <c r="J1" i="62" s="1"/>
  <c r="K1" i="62" s="1"/>
  <c r="L1" i="62" s="1"/>
  <c r="M1" i="62" s="1"/>
  <c r="N1" i="62" s="1"/>
  <c r="O1" i="62" s="1"/>
  <c r="P1" i="62" s="1"/>
  <c r="Q1" i="62" s="1"/>
  <c r="R1" i="62" s="1"/>
  <c r="S1" i="62" s="1"/>
  <c r="T1" i="62" s="1"/>
  <c r="U1" i="62" s="1"/>
  <c r="V1" i="62" s="1"/>
  <c r="W1" i="62" s="1"/>
  <c r="X1" i="62" s="1"/>
  <c r="Y1" i="62" s="1"/>
  <c r="Z1" i="62" s="1"/>
  <c r="AA1" i="62" s="1"/>
  <c r="AB1" i="62" s="1"/>
  <c r="AC1" i="62" s="1"/>
  <c r="AD1" i="62" s="1"/>
  <c r="AE1" i="62" s="1"/>
  <c r="AF1" i="62" s="1"/>
  <c r="AG1" i="62" s="1"/>
  <c r="AH1" i="62" s="1"/>
  <c r="AI1" i="62" s="1"/>
  <c r="AJ1" i="62" s="1"/>
  <c r="AK1" i="62" s="1"/>
  <c r="AL1" i="62" s="1"/>
  <c r="AM1" i="62" s="1"/>
  <c r="AN1" i="62" s="1"/>
  <c r="AO1" i="62" s="1"/>
  <c r="B1" i="62"/>
  <c r="H103" i="53" l="1"/>
  <c r="P103" i="53"/>
  <c r="X103" i="53"/>
  <c r="AF103" i="53"/>
  <c r="AN103" i="53"/>
  <c r="AO103" i="53"/>
  <c r="J103" i="53"/>
  <c r="R103" i="53"/>
  <c r="Z103" i="53"/>
  <c r="AH103" i="53"/>
  <c r="AI103" i="53"/>
  <c r="E103" i="53"/>
  <c r="M103" i="53"/>
  <c r="U103" i="53"/>
  <c r="AC103" i="53"/>
  <c r="AK103" i="53"/>
  <c r="BJ49" i="42"/>
  <c r="BK49" i="42"/>
  <c r="V103" i="53"/>
  <c r="N103" i="53"/>
  <c r="AL103" i="53"/>
  <c r="F103" i="53"/>
  <c r="AD103" i="53"/>
  <c r="BL49" i="42" l="1"/>
  <c r="BM49" i="42"/>
  <c r="H43" i="42" l="1"/>
  <c r="H49" i="42" s="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5" i="21"/>
  <c r="E46" i="21" s="1"/>
  <c r="E42" i="21"/>
  <c r="E43" i="21" s="1"/>
  <c r="BN49" i="42" l="1"/>
  <c r="AU51" i="42"/>
  <c r="X51" i="42" l="1"/>
  <c r="AF51" i="42"/>
  <c r="P51" i="42"/>
  <c r="V51" i="42"/>
  <c r="AN51" i="42"/>
  <c r="AM51" i="42"/>
  <c r="AD51" i="42"/>
  <c r="AV51" i="42"/>
  <c r="BK51" i="42"/>
  <c r="BC51" i="42"/>
  <c r="AE51" i="42"/>
  <c r="W51" i="42"/>
  <c r="BG51" i="42"/>
  <c r="AI51" i="42"/>
  <c r="I39" i="42"/>
  <c r="I51" i="42" s="1"/>
  <c r="BI51" i="42"/>
  <c r="BL51" i="42"/>
  <c r="O51" i="42"/>
  <c r="BH51" i="42"/>
  <c r="AA51" i="42"/>
  <c r="BM51" i="42"/>
  <c r="R51" i="42"/>
  <c r="AH51" i="42"/>
  <c r="T51" i="42"/>
  <c r="N51" i="42"/>
  <c r="BA51" i="42"/>
  <c r="BD51" i="42"/>
  <c r="BN51" i="42"/>
  <c r="AZ51" i="42"/>
  <c r="S51" i="42"/>
  <c r="BE51" i="42"/>
  <c r="AS51" i="42"/>
  <c r="K51" i="42"/>
  <c r="AW51" i="42"/>
  <c r="AK51" i="42"/>
  <c r="AX51" i="42"/>
  <c r="AJ51" i="42"/>
  <c r="AO51" i="42"/>
  <c r="BJ51" i="42"/>
  <c r="BF51" i="42"/>
  <c r="AR51" i="42"/>
  <c r="BB51" i="42"/>
  <c r="AC51" i="42"/>
  <c r="AT51" i="42"/>
  <c r="AP51" i="42"/>
  <c r="AB51" i="42"/>
  <c r="AG51" i="42"/>
  <c r="U51" i="42"/>
  <c r="AL51" i="42"/>
  <c r="Y51" i="42"/>
  <c r="M51" i="42"/>
  <c r="J51" i="42"/>
  <c r="Z51" i="42"/>
  <c r="L51" i="42"/>
  <c r="AY51" i="42"/>
  <c r="Q51" i="42"/>
  <c r="AQ51" i="42"/>
  <c r="AO12" i="21" l="1"/>
  <c r="Y12" i="21"/>
  <c r="W12" i="21"/>
  <c r="AE12" i="21"/>
  <c r="AX12" i="21"/>
  <c r="AQ12" i="21"/>
  <c r="P12" i="21"/>
  <c r="AN12" i="21"/>
  <c r="M12" i="21"/>
  <c r="L12" i="21"/>
  <c r="AF12" i="21"/>
  <c r="K12" i="21"/>
  <c r="T12" i="21"/>
  <c r="AJ12" i="21"/>
  <c r="O12" i="21"/>
  <c r="AM12" i="21"/>
  <c r="AP12" i="21"/>
  <c r="AZ12" i="21"/>
  <c r="AI12" i="21"/>
  <c r="R12" i="21"/>
  <c r="AK12" i="21"/>
  <c r="AR12" i="21"/>
  <c r="J12" i="21"/>
  <c r="U12" i="21"/>
  <c r="AB12" i="21"/>
  <c r="Q12" i="21"/>
  <c r="AU12" i="21"/>
  <c r="AD12" i="21"/>
  <c r="N12" i="21"/>
  <c r="AG12" i="21"/>
  <c r="X12" i="21"/>
  <c r="I12" i="21"/>
  <c r="AA12" i="21"/>
  <c r="AT12" i="21"/>
  <c r="AL12" i="21"/>
  <c r="V12" i="21"/>
  <c r="S12" i="21"/>
  <c r="F12" i="21"/>
  <c r="AH12" i="21"/>
  <c r="AV12" i="21"/>
  <c r="AY12" i="21"/>
  <c r="Z12" i="21"/>
  <c r="AS12" i="21"/>
  <c r="AW12" i="21"/>
  <c r="AC12" i="21"/>
  <c r="G12" i="21"/>
  <c r="H12" i="21"/>
  <c r="AT30" i="21" l="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AZ20" i="21"/>
  <c r="AY20" i="21"/>
  <c r="AX20" i="21"/>
  <c r="AW20" i="21"/>
  <c r="AV20" i="21"/>
  <c r="AU20" i="21"/>
  <c r="AT20" i="21"/>
  <c r="AS20" i="21"/>
  <c r="AZ44" i="45"/>
  <c r="AY44" i="45"/>
  <c r="AX44" i="45"/>
  <c r="AW44" i="45"/>
  <c r="AV44" i="45"/>
  <c r="AU44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AZ51" i="45"/>
  <c r="AZ52" i="45" s="1"/>
  <c r="AY51" i="45"/>
  <c r="AY52" i="45" s="1"/>
  <c r="AX51" i="45"/>
  <c r="AX52" i="45" s="1"/>
  <c r="AW51" i="45"/>
  <c r="AW52" i="45" s="1"/>
  <c r="AV51" i="45"/>
  <c r="AV52" i="45" s="1"/>
  <c r="AU51" i="45"/>
  <c r="AU52" i="45" s="1"/>
  <c r="AT51" i="45"/>
  <c r="AT52" i="45" s="1"/>
  <c r="AS51" i="45"/>
  <c r="AS52" i="45" s="1"/>
  <c r="AR51" i="45"/>
  <c r="AR52" i="45" s="1"/>
  <c r="AQ51" i="45"/>
  <c r="AQ52" i="45" s="1"/>
  <c r="AP51" i="45"/>
  <c r="AP52" i="45" s="1"/>
  <c r="AO51" i="45"/>
  <c r="AO52" i="45" s="1"/>
  <c r="AN51" i="45"/>
  <c r="AN52" i="45" s="1"/>
  <c r="AM51" i="45"/>
  <c r="AM52" i="45" s="1"/>
  <c r="AL51" i="45"/>
  <c r="AL52" i="45" s="1"/>
  <c r="AK51" i="45"/>
  <c r="AK52" i="45" s="1"/>
  <c r="AJ51" i="45"/>
  <c r="AJ52" i="45" s="1"/>
  <c r="AI51" i="45"/>
  <c r="AI52" i="45" s="1"/>
  <c r="AH51" i="45"/>
  <c r="AH52" i="45" s="1"/>
  <c r="AG51" i="45"/>
  <c r="AG52" i="45" s="1"/>
  <c r="AF51" i="45"/>
  <c r="AF52" i="45" s="1"/>
  <c r="AE51" i="45"/>
  <c r="AE52" i="45" s="1"/>
  <c r="AD51" i="45"/>
  <c r="AD52" i="45" s="1"/>
  <c r="AC51" i="45"/>
  <c r="AC52" i="45" s="1"/>
  <c r="AB51" i="45"/>
  <c r="AB52" i="45" s="1"/>
  <c r="AA51" i="45"/>
  <c r="AA52" i="45" s="1"/>
  <c r="Z51" i="45"/>
  <c r="Z52" i="45" s="1"/>
  <c r="Y51" i="45"/>
  <c r="Y52" i="45" s="1"/>
  <c r="AZ43" i="45"/>
  <c r="AZ46" i="45" s="1"/>
  <c r="AZ47" i="45" s="1"/>
  <c r="AY43" i="45"/>
  <c r="AY46" i="45" s="1"/>
  <c r="AY47" i="45" s="1"/>
  <c r="AX43" i="45"/>
  <c r="AW43" i="45"/>
  <c r="AW46" i="45" s="1"/>
  <c r="AW47" i="45" s="1"/>
  <c r="AV43" i="45"/>
  <c r="AV46" i="45" s="1"/>
  <c r="AV47" i="45" s="1"/>
  <c r="AU43" i="45"/>
  <c r="AU46" i="45" s="1"/>
  <c r="AU47" i="45" s="1"/>
  <c r="AT43" i="45"/>
  <c r="AT46" i="45" s="1"/>
  <c r="AT47" i="45" s="1"/>
  <c r="AS43" i="45"/>
  <c r="AS46" i="45" s="1"/>
  <c r="AS47" i="45" s="1"/>
  <c r="AR43" i="45"/>
  <c r="AR46" i="45" s="1"/>
  <c r="AR47" i="45" s="1"/>
  <c r="AQ43" i="45"/>
  <c r="AQ46" i="45" s="1"/>
  <c r="AQ47" i="45" s="1"/>
  <c r="AP43" i="45"/>
  <c r="AO43" i="45"/>
  <c r="AO46" i="45" s="1"/>
  <c r="AO47" i="45" s="1"/>
  <c r="AN43" i="45"/>
  <c r="AN46" i="45" s="1"/>
  <c r="AN47" i="45" s="1"/>
  <c r="AM43" i="45"/>
  <c r="AM46" i="45" s="1"/>
  <c r="AM47" i="45" s="1"/>
  <c r="AL43" i="45"/>
  <c r="AL46" i="45" s="1"/>
  <c r="AL47" i="45" s="1"/>
  <c r="AK43" i="45"/>
  <c r="AK46" i="45" s="1"/>
  <c r="AK47" i="45" s="1"/>
  <c r="AJ43" i="45"/>
  <c r="AJ46" i="45" s="1"/>
  <c r="AJ47" i="45" s="1"/>
  <c r="AI43" i="45"/>
  <c r="AI46" i="45" s="1"/>
  <c r="AI47" i="45" s="1"/>
  <c r="AH43" i="45"/>
  <c r="AG43" i="45"/>
  <c r="AG46" i="45" s="1"/>
  <c r="AG47" i="45" s="1"/>
  <c r="AF43" i="45"/>
  <c r="AF46" i="45" s="1"/>
  <c r="AF47" i="45" s="1"/>
  <c r="AE43" i="45"/>
  <c r="AE46" i="45" s="1"/>
  <c r="AE47" i="45" s="1"/>
  <c r="AD43" i="45"/>
  <c r="AD46" i="45" s="1"/>
  <c r="AD47" i="45" s="1"/>
  <c r="AC43" i="45"/>
  <c r="AC46" i="45" s="1"/>
  <c r="AC47" i="45" s="1"/>
  <c r="AB43" i="45"/>
  <c r="AB46" i="45" s="1"/>
  <c r="AB47" i="45" s="1"/>
  <c r="AA43" i="45"/>
  <c r="AA46" i="45" s="1"/>
  <c r="AA47" i="45" s="1"/>
  <c r="Z43" i="45"/>
  <c r="Y43" i="45"/>
  <c r="Y46" i="45" s="1"/>
  <c r="Y47" i="45" s="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Y20" i="21"/>
  <c r="X20" i="21"/>
  <c r="W20" i="21"/>
  <c r="AZ30" i="21"/>
  <c r="AY30" i="21"/>
  <c r="AX30" i="21"/>
  <c r="AW30" i="21"/>
  <c r="AV30" i="21"/>
  <c r="AU30" i="21"/>
  <c r="AS30" i="21"/>
  <c r="AR10" i="46"/>
  <c r="AQ10" i="46"/>
  <c r="AP10" i="46"/>
  <c r="AO10" i="46"/>
  <c r="AN10" i="46"/>
  <c r="AM10" i="46"/>
  <c r="AJ10" i="46"/>
  <c r="AI10" i="46"/>
  <c r="AH10" i="46"/>
  <c r="AG10" i="46"/>
  <c r="AF10" i="46"/>
  <c r="AE10" i="46"/>
  <c r="AC10" i="46"/>
  <c r="AB10" i="46"/>
  <c r="AA10" i="46"/>
  <c r="Z10" i="46"/>
  <c r="Y10" i="46"/>
  <c r="X10" i="46"/>
  <c r="W10" i="46"/>
  <c r="V10" i="46"/>
  <c r="T10" i="46"/>
  <c r="S10" i="46"/>
  <c r="R10" i="46"/>
  <c r="Q10" i="46"/>
  <c r="P10" i="46"/>
  <c r="O10" i="46"/>
  <c r="N10" i="46"/>
  <c r="L10" i="46"/>
  <c r="K10" i="46"/>
  <c r="J10" i="46"/>
  <c r="I10" i="46"/>
  <c r="H10" i="46"/>
  <c r="G10" i="46"/>
  <c r="BA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K9" i="46"/>
  <c r="AJ9" i="46"/>
  <c r="AI9" i="46"/>
  <c r="AH9" i="46"/>
  <c r="AG9" i="46"/>
  <c r="AF9" i="46"/>
  <c r="AE9" i="46"/>
  <c r="AD9" i="46"/>
  <c r="AC9" i="46"/>
  <c r="AB9" i="46"/>
  <c r="AA9" i="46"/>
  <c r="X51" i="45"/>
  <c r="X52" i="45" s="1"/>
  <c r="X44" i="45"/>
  <c r="X43" i="45"/>
  <c r="X46" i="45" s="1"/>
  <c r="AW38" i="43"/>
  <c r="AX38" i="43" s="1"/>
  <c r="AY38" i="43" s="1"/>
  <c r="AZ38" i="43" s="1"/>
  <c r="BA38" i="43" s="1"/>
  <c r="BB38" i="43" s="1"/>
  <c r="BC38" i="43" s="1"/>
  <c r="BD38" i="43" s="1"/>
  <c r="J38" i="43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B22" i="29"/>
  <c r="B23" i="29" s="1"/>
  <c r="B20" i="29"/>
  <c r="B102" i="53"/>
  <c r="F10" i="46"/>
  <c r="AP15" i="53"/>
  <c r="AQ15" i="53" s="1"/>
  <c r="AR15" i="53" s="1"/>
  <c r="AS15" i="53" s="1"/>
  <c r="AT15" i="53" s="1"/>
  <c r="AU15" i="53" s="1"/>
  <c r="AV15" i="53" s="1"/>
  <c r="AW15" i="53" s="1"/>
  <c r="C15" i="53"/>
  <c r="D15" i="53" s="1"/>
  <c r="E15" i="53" s="1"/>
  <c r="F15" i="53" s="1"/>
  <c r="G15" i="53" s="1"/>
  <c r="H15" i="53" s="1"/>
  <c r="I15" i="53" s="1"/>
  <c r="J15" i="53" s="1"/>
  <c r="K15" i="53" s="1"/>
  <c r="L15" i="53" s="1"/>
  <c r="M15" i="53" s="1"/>
  <c r="N15" i="53" s="1"/>
  <c r="O15" i="53" s="1"/>
  <c r="P15" i="53" s="1"/>
  <c r="Q15" i="53" s="1"/>
  <c r="R15" i="53" s="1"/>
  <c r="S15" i="53" s="1"/>
  <c r="T15" i="53" s="1"/>
  <c r="U15" i="53" s="1"/>
  <c r="AC11" i="46" l="1"/>
  <c r="AC19" i="46" s="1"/>
  <c r="AB20" i="21" s="1"/>
  <c r="AA11" i="46"/>
  <c r="AA19" i="46" s="1"/>
  <c r="Z20" i="21" s="1"/>
  <c r="Z46" i="45"/>
  <c r="Z47" i="45" s="1"/>
  <c r="Z49" i="45" s="1"/>
  <c r="Z22" i="21" s="1"/>
  <c r="AH46" i="45"/>
  <c r="AH47" i="45" s="1"/>
  <c r="AH49" i="45" s="1"/>
  <c r="AH22" i="21" s="1"/>
  <c r="AP46" i="45"/>
  <c r="AP47" i="45" s="1"/>
  <c r="AP49" i="45" s="1"/>
  <c r="AP22" i="21" s="1"/>
  <c r="AX46" i="45"/>
  <c r="AX47" i="45" s="1"/>
  <c r="AX49" i="45" s="1"/>
  <c r="AX22" i="21" s="1"/>
  <c r="AO11" i="46"/>
  <c r="AO19" i="46" s="1"/>
  <c r="AN20" i="21" s="1"/>
  <c r="AG11" i="46"/>
  <c r="AG19" i="46" s="1"/>
  <c r="AF20" i="21" s="1"/>
  <c r="AQ11" i="46"/>
  <c r="AQ19" i="46" s="1"/>
  <c r="AP20" i="21" s="1"/>
  <c r="AH11" i="46"/>
  <c r="AH19" i="46" s="1"/>
  <c r="AG20" i="21" s="1"/>
  <c r="AR11" i="46"/>
  <c r="AR19" i="46" s="1"/>
  <c r="AQ20" i="21" s="1"/>
  <c r="AP11" i="46"/>
  <c r="AP19" i="46" s="1"/>
  <c r="AO20" i="21" s="1"/>
  <c r="AI11" i="46"/>
  <c r="AI19" i="46" s="1"/>
  <c r="AH20" i="21" s="1"/>
  <c r="AJ11" i="46"/>
  <c r="AJ19" i="46" s="1"/>
  <c r="AI20" i="21" s="1"/>
  <c r="AB11" i="46"/>
  <c r="AB19" i="46" s="1"/>
  <c r="AA20" i="21" s="1"/>
  <c r="AG49" i="45"/>
  <c r="AG22" i="21" s="1"/>
  <c r="Y49" i="45"/>
  <c r="Y22" i="21" s="1"/>
  <c r="AD49" i="45"/>
  <c r="AD22" i="21" s="1"/>
  <c r="AL49" i="45"/>
  <c r="AL22" i="21" s="1"/>
  <c r="AT49" i="45"/>
  <c r="AT22" i="21" s="1"/>
  <c r="AB30" i="21"/>
  <c r="AB33" i="21" s="1"/>
  <c r="U30" i="21"/>
  <c r="H30" i="21"/>
  <c r="P30" i="21"/>
  <c r="X30" i="21"/>
  <c r="AF30" i="21"/>
  <c r="AF33" i="21" s="1"/>
  <c r="AN30" i="21"/>
  <c r="AN33" i="21" s="1"/>
  <c r="I30" i="21"/>
  <c r="Q30" i="21"/>
  <c r="Y30" i="21"/>
  <c r="AG30" i="21"/>
  <c r="AG33" i="21" s="1"/>
  <c r="AO30" i="21"/>
  <c r="AO33" i="21" s="1"/>
  <c r="L30" i="21"/>
  <c r="T30" i="21"/>
  <c r="AJ30" i="21"/>
  <c r="AJ33" i="21" s="1"/>
  <c r="AR30" i="21"/>
  <c r="AR33" i="21" s="1"/>
  <c r="AC30" i="21"/>
  <c r="AC33" i="21" s="1"/>
  <c r="AK30" i="21"/>
  <c r="AK33" i="21" s="1"/>
  <c r="M10" i="46"/>
  <c r="U10" i="46"/>
  <c r="AK10" i="46"/>
  <c r="AK11" i="46" s="1"/>
  <c r="AK19" i="46" s="1"/>
  <c r="AJ20" i="21" s="1"/>
  <c r="AS10" i="46"/>
  <c r="AS11" i="46" s="1"/>
  <c r="AS19" i="46" s="1"/>
  <c r="AR20" i="21" s="1"/>
  <c r="F30" i="21"/>
  <c r="N30" i="21"/>
  <c r="V30" i="21"/>
  <c r="AD30" i="21"/>
  <c r="AD33" i="21" s="1"/>
  <c r="AL30" i="21"/>
  <c r="AL33" i="21" s="1"/>
  <c r="M30" i="21"/>
  <c r="B103" i="53"/>
  <c r="AD10" i="46"/>
  <c r="AD11" i="46" s="1"/>
  <c r="AD19" i="46" s="1"/>
  <c r="AC20" i="21" s="1"/>
  <c r="AL10" i="46"/>
  <c r="AL11" i="46" s="1"/>
  <c r="AL19" i="46" s="1"/>
  <c r="AK20" i="21" s="1"/>
  <c r="G30" i="21"/>
  <c r="O30" i="21"/>
  <c r="W30" i="21"/>
  <c r="AE30" i="21"/>
  <c r="AE33" i="21" s="1"/>
  <c r="AM30" i="21"/>
  <c r="AM33" i="21" s="1"/>
  <c r="AE11" i="46"/>
  <c r="AE19" i="46" s="1"/>
  <c r="AD20" i="21" s="1"/>
  <c r="AM11" i="46"/>
  <c r="AM19" i="46" s="1"/>
  <c r="AL20" i="21" s="1"/>
  <c r="J30" i="21"/>
  <c r="R30" i="21"/>
  <c r="Z30" i="21"/>
  <c r="Z33" i="21" s="1"/>
  <c r="AH30" i="21"/>
  <c r="AH33" i="21" s="1"/>
  <c r="AP30" i="21"/>
  <c r="AP33" i="21" s="1"/>
  <c r="K30" i="21"/>
  <c r="S30" i="21"/>
  <c r="AA30" i="21"/>
  <c r="AA33" i="21" s="1"/>
  <c r="AI30" i="21"/>
  <c r="AI33" i="21" s="1"/>
  <c r="AQ30" i="21"/>
  <c r="AQ33" i="21" s="1"/>
  <c r="AF11" i="46"/>
  <c r="AF19" i="46" s="1"/>
  <c r="AE20" i="21" s="1"/>
  <c r="AN11" i="46"/>
  <c r="AN19" i="46" s="1"/>
  <c r="AM20" i="21" s="1"/>
  <c r="AO49" i="45"/>
  <c r="AO22" i="21" s="1"/>
  <c r="AW49" i="45"/>
  <c r="AW22" i="21" s="1"/>
  <c r="AE49" i="45"/>
  <c r="AE22" i="21" s="1"/>
  <c r="AU49" i="45"/>
  <c r="AU22" i="21" s="1"/>
  <c r="AS49" i="45"/>
  <c r="AS22" i="21" s="1"/>
  <c r="AM49" i="45"/>
  <c r="AM22" i="21" s="1"/>
  <c r="AF49" i="45"/>
  <c r="AF22" i="21" s="1"/>
  <c r="AN49" i="45"/>
  <c r="AN22" i="21" s="1"/>
  <c r="AV49" i="45"/>
  <c r="AV22" i="21" s="1"/>
  <c r="AA49" i="45"/>
  <c r="AA22" i="21" s="1"/>
  <c r="AI49" i="45"/>
  <c r="AI22" i="21" s="1"/>
  <c r="AQ49" i="45"/>
  <c r="AQ22" i="21" s="1"/>
  <c r="AY49" i="45"/>
  <c r="AY22" i="21" s="1"/>
  <c r="AB49" i="45"/>
  <c r="AB22" i="21" s="1"/>
  <c r="AJ49" i="45"/>
  <c r="AJ22" i="21" s="1"/>
  <c r="AR49" i="45"/>
  <c r="AR22" i="21" s="1"/>
  <c r="AZ49" i="45"/>
  <c r="AZ22" i="21" s="1"/>
  <c r="AC49" i="45"/>
  <c r="AC22" i="21" s="1"/>
  <c r="AK49" i="45"/>
  <c r="AK22" i="21" s="1"/>
  <c r="F14" i="46"/>
  <c r="AT7" i="46"/>
  <c r="AU7" i="46" s="1"/>
  <c r="AV7" i="46" s="1"/>
  <c r="AW7" i="46" s="1"/>
  <c r="AX7" i="46" s="1"/>
  <c r="AY7" i="46" s="1"/>
  <c r="AZ7" i="46" s="1"/>
  <c r="BA7" i="46" s="1"/>
  <c r="G7" i="46"/>
  <c r="H7" i="46" s="1"/>
  <c r="I7" i="46" s="1"/>
  <c r="J7" i="46" s="1"/>
  <c r="K7" i="46" s="1"/>
  <c r="L7" i="46" s="1"/>
  <c r="M7" i="46" s="1"/>
  <c r="N7" i="46" s="1"/>
  <c r="O7" i="46" s="1"/>
  <c r="P7" i="46" s="1"/>
  <c r="Q7" i="46" s="1"/>
  <c r="R7" i="46" s="1"/>
  <c r="S7" i="46" s="1"/>
  <c r="T7" i="46" s="1"/>
  <c r="U7" i="46" s="1"/>
  <c r="V7" i="46" s="1"/>
  <c r="W7" i="46" s="1"/>
  <c r="X7" i="46" s="1"/>
  <c r="Y7" i="46" s="1"/>
  <c r="AS38" i="45"/>
  <c r="AT38" i="45" s="1"/>
  <c r="AU38" i="45" s="1"/>
  <c r="AV38" i="45" s="1"/>
  <c r="AW38" i="45" s="1"/>
  <c r="AX38" i="45" s="1"/>
  <c r="AY38" i="45" s="1"/>
  <c r="AZ38" i="45" s="1"/>
  <c r="F38" i="45"/>
  <c r="G38" i="45" s="1"/>
  <c r="H38" i="45" s="1"/>
  <c r="I38" i="45" s="1"/>
  <c r="J38" i="45" s="1"/>
  <c r="K38" i="45" s="1"/>
  <c r="L38" i="45" s="1"/>
  <c r="M38" i="45" s="1"/>
  <c r="N38" i="45" s="1"/>
  <c r="O38" i="45" s="1"/>
  <c r="P38" i="45" s="1"/>
  <c r="Q38" i="45" s="1"/>
  <c r="R38" i="45" s="1"/>
  <c r="S38" i="45" s="1"/>
  <c r="T38" i="45" s="1"/>
  <c r="U38" i="45" s="1"/>
  <c r="V38" i="45" s="1"/>
  <c r="W38" i="45" s="1"/>
  <c r="X38" i="45" s="1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AS3" i="21"/>
  <c r="AT3" i="21" s="1"/>
  <c r="AU3" i="21" s="1"/>
  <c r="AV3" i="21" s="1"/>
  <c r="AW3" i="21" s="1"/>
  <c r="AX3" i="21" s="1"/>
  <c r="AY3" i="21" s="1"/>
  <c r="AZ3" i="21" s="1"/>
  <c r="F3" i="21"/>
  <c r="G3" i="21" s="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E30" i="21" l="1"/>
  <c r="X47" i="45"/>
  <c r="X49" i="45" s="1"/>
  <c r="X22" i="21" s="1"/>
  <c r="P33" i="45"/>
  <c r="X33" i="45"/>
  <c r="Q33" i="45"/>
  <c r="Y33" i="45"/>
  <c r="Z33" i="45"/>
  <c r="R33" i="45"/>
  <c r="K33" i="45"/>
  <c r="S33" i="45"/>
  <c r="AA33" i="45"/>
  <c r="J33" i="45"/>
  <c r="L33" i="45"/>
  <c r="T33" i="45"/>
  <c r="AB33" i="45"/>
  <c r="AC33" i="45"/>
  <c r="V33" i="45"/>
  <c r="M33" i="45"/>
  <c r="U33" i="45"/>
  <c r="N33" i="45"/>
  <c r="O33" i="45"/>
  <c r="W33" i="45"/>
  <c r="AD18" i="21" l="1"/>
  <c r="AD24" i="21" s="1"/>
  <c r="AL18" i="21"/>
  <c r="AL24" i="21" s="1"/>
  <c r="L18" i="21"/>
  <c r="T18" i="21"/>
  <c r="AB18" i="21"/>
  <c r="AB24" i="21" s="1"/>
  <c r="AJ18" i="21"/>
  <c r="AJ24" i="21" s="1"/>
  <c r="AR18" i="21"/>
  <c r="AR24" i="21" s="1"/>
  <c r="AG18" i="21"/>
  <c r="AG24" i="21" s="1"/>
  <c r="Q18" i="21"/>
  <c r="Y18" i="21"/>
  <c r="J18" i="21"/>
  <c r="R18" i="21"/>
  <c r="AH18" i="21"/>
  <c r="AH24" i="21" s="1"/>
  <c r="AP18" i="21"/>
  <c r="AP24" i="21" s="1"/>
  <c r="I18" i="21"/>
  <c r="AO18" i="21"/>
  <c r="AO24" i="21" s="1"/>
  <c r="G18" i="21"/>
  <c r="AE18" i="21"/>
  <c r="AE24" i="21" s="1"/>
  <c r="AM18" i="21"/>
  <c r="AM24" i="21" s="1"/>
  <c r="K18" i="21"/>
  <c r="AF18" i="21"/>
  <c r="AF24" i="21" s="1"/>
  <c r="AN18" i="21"/>
  <c r="AN24" i="21" s="1"/>
  <c r="AQ18" i="21"/>
  <c r="AQ24" i="21" s="1"/>
  <c r="S18" i="21"/>
  <c r="AA18" i="21"/>
  <c r="AA24" i="21" s="1"/>
  <c r="AI18" i="21"/>
  <c r="AI24" i="21" s="1"/>
  <c r="B13" i="29"/>
  <c r="AK18" i="21"/>
  <c r="AK24" i="21" s="1"/>
  <c r="O18" i="21"/>
  <c r="W18" i="21"/>
  <c r="M18" i="21"/>
  <c r="F18" i="21"/>
  <c r="N18" i="21"/>
  <c r="V18" i="21"/>
  <c r="AC18" i="21"/>
  <c r="AC24" i="21" s="1"/>
  <c r="H18" i="21"/>
  <c r="P18" i="21"/>
  <c r="X18" i="21"/>
  <c r="U18" i="21"/>
  <c r="Z18" i="21"/>
  <c r="Z24" i="21" s="1"/>
  <c r="B15" i="29" l="1"/>
  <c r="E18" i="21" s="1"/>
  <c r="F16" i="46"/>
  <c r="F17" i="46" s="1"/>
  <c r="AZ18" i="21"/>
  <c r="AY18" i="21"/>
  <c r="AX18" i="21"/>
  <c r="AW18" i="21"/>
  <c r="AV18" i="21"/>
  <c r="AU18" i="21"/>
  <c r="AT18" i="21"/>
  <c r="AS18" i="21"/>
  <c r="AP2" i="29"/>
  <c r="AQ2" i="29" s="1"/>
  <c r="AR2" i="29" s="1"/>
  <c r="AS2" i="29" s="1"/>
  <c r="AT2" i="29" s="1"/>
  <c r="AU2" i="29" s="1"/>
  <c r="AV2" i="29" s="1"/>
  <c r="AW2" i="29" s="1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AB30" i="43" l="1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I22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E49" i="43"/>
  <c r="BD49" i="43" l="1"/>
  <c r="AV49" i="43"/>
  <c r="AN49" i="43"/>
  <c r="AF49" i="43"/>
  <c r="X49" i="43"/>
  <c r="P49" i="43"/>
  <c r="BC49" i="43"/>
  <c r="AU49" i="43"/>
  <c r="AM49" i="43"/>
  <c r="AE49" i="43"/>
  <c r="W49" i="43"/>
  <c r="O49" i="43"/>
  <c r="S49" i="43"/>
  <c r="Y49" i="43"/>
  <c r="AH49" i="43"/>
  <c r="U49" i="43"/>
  <c r="V49" i="43"/>
  <c r="AY49" i="43"/>
  <c r="AG49" i="43"/>
  <c r="AP49" i="43"/>
  <c r="AC49" i="43"/>
  <c r="AD49" i="43"/>
  <c r="AB49" i="43"/>
  <c r="AO49" i="43"/>
  <c r="AX49" i="43"/>
  <c r="AK49" i="43"/>
  <c r="AL49" i="43"/>
  <c r="AZ49" i="43"/>
  <c r="AW49" i="43"/>
  <c r="BF49" i="43"/>
  <c r="AS49" i="43"/>
  <c r="AT49" i="43"/>
  <c r="K49" i="43"/>
  <c r="BE49" i="43"/>
  <c r="AR49" i="43"/>
  <c r="BA49" i="43"/>
  <c r="BB49" i="43"/>
  <c r="AQ49" i="43"/>
  <c r="J49" i="43"/>
  <c r="AI49" i="43"/>
  <c r="AA49" i="43"/>
  <c r="L49" i="43"/>
  <c r="R49" i="43"/>
  <c r="T49" i="43"/>
  <c r="AJ49" i="43"/>
  <c r="Q49" i="43"/>
  <c r="Z49" i="43"/>
  <c r="M49" i="43"/>
  <c r="N49" i="43"/>
  <c r="I49" i="43"/>
  <c r="T33" i="43"/>
  <c r="I33" i="42"/>
  <c r="Y33" i="42"/>
  <c r="AA33" i="42"/>
  <c r="J33" i="42"/>
  <c r="R33" i="42"/>
  <c r="L33" i="42"/>
  <c r="T33" i="42"/>
  <c r="AB33" i="42"/>
  <c r="S33" i="42"/>
  <c r="Z33" i="42"/>
  <c r="K33" i="42"/>
  <c r="W33" i="42"/>
  <c r="Q33" i="42"/>
  <c r="M33" i="42"/>
  <c r="U33" i="42"/>
  <c r="N33" i="42"/>
  <c r="V33" i="42"/>
  <c r="O33" i="42"/>
  <c r="P33" i="42"/>
  <c r="X33" i="42"/>
  <c r="AB33" i="43"/>
  <c r="M33" i="43"/>
  <c r="U33" i="43"/>
  <c r="N33" i="43"/>
  <c r="V33" i="43"/>
  <c r="O33" i="43"/>
  <c r="W33" i="43"/>
  <c r="L33" i="43"/>
  <c r="I33" i="43"/>
  <c r="X33" i="43"/>
  <c r="Q33" i="43"/>
  <c r="J33" i="43"/>
  <c r="R33" i="43"/>
  <c r="Z33" i="43"/>
  <c r="P33" i="43"/>
  <c r="Y33" i="43"/>
  <c r="K33" i="43"/>
  <c r="S33" i="43"/>
  <c r="AA33" i="43"/>
  <c r="AX6" i="21" l="1"/>
  <c r="AX14" i="21" s="1"/>
  <c r="AS6" i="21"/>
  <c r="AS14" i="21" s="1"/>
  <c r="Y6" i="21"/>
  <c r="Y14" i="21" s="1"/>
  <c r="O6" i="21"/>
  <c r="O14" i="21" s="1"/>
  <c r="T6" i="21"/>
  <c r="T14" i="21" s="1"/>
  <c r="AR6" i="21"/>
  <c r="AR14" i="21" s="1"/>
  <c r="AR26" i="21" s="1"/>
  <c r="AU6" i="21"/>
  <c r="AU14" i="21" s="1"/>
  <c r="AJ6" i="21"/>
  <c r="AJ14" i="21" s="1"/>
  <c r="AJ26" i="21" s="1"/>
  <c r="G6" i="21"/>
  <c r="G14" i="21" s="1"/>
  <c r="AG6" i="21"/>
  <c r="AG14" i="21" s="1"/>
  <c r="AG26" i="21" s="1"/>
  <c r="AW6" i="21"/>
  <c r="AW14" i="21" s="1"/>
  <c r="AT6" i="21"/>
  <c r="AT14" i="21" s="1"/>
  <c r="AY6" i="21"/>
  <c r="AY14" i="21" s="1"/>
  <c r="AQ6" i="21"/>
  <c r="AQ14" i="21" s="1"/>
  <c r="AQ26" i="21" s="1"/>
  <c r="S6" i="21"/>
  <c r="S14" i="21" s="1"/>
  <c r="AE6" i="21"/>
  <c r="AE14" i="21" s="1"/>
  <c r="AE26" i="21" s="1"/>
  <c r="H6" i="21"/>
  <c r="H14" i="21" s="1"/>
  <c r="F6" i="21"/>
  <c r="F14" i="21" s="1"/>
  <c r="R6" i="21"/>
  <c r="R14" i="21" s="1"/>
  <c r="W6" i="21"/>
  <c r="W14" i="21" s="1"/>
  <c r="N6" i="21"/>
  <c r="N14" i="21" s="1"/>
  <c r="AC6" i="21"/>
  <c r="AC14" i="21" s="1"/>
  <c r="AC26" i="21" s="1"/>
  <c r="AV6" i="21"/>
  <c r="AV14" i="21" s="1"/>
  <c r="J6" i="21"/>
  <c r="J14" i="21" s="1"/>
  <c r="AD6" i="21"/>
  <c r="AD14" i="21" s="1"/>
  <c r="AD26" i="21" s="1"/>
  <c r="Z6" i="21"/>
  <c r="Z14" i="21" s="1"/>
  <c r="Z26" i="21" s="1"/>
  <c r="M6" i="21"/>
  <c r="M14" i="21" s="1"/>
  <c r="I6" i="21"/>
  <c r="I14" i="21" s="1"/>
  <c r="AP6" i="21"/>
  <c r="AP14" i="21" s="1"/>
  <c r="AP26" i="21" s="1"/>
  <c r="AZ6" i="21"/>
  <c r="AZ14" i="21" s="1"/>
  <c r="AN6" i="21"/>
  <c r="AN14" i="21" s="1"/>
  <c r="AN26" i="21" s="1"/>
  <c r="AB6" i="21"/>
  <c r="AB14" i="21" s="1"/>
  <c r="AB26" i="21" s="1"/>
  <c r="L6" i="21"/>
  <c r="L14" i="21" s="1"/>
  <c r="AL6" i="21"/>
  <c r="AL14" i="21" s="1"/>
  <c r="AL26" i="21" s="1"/>
  <c r="U6" i="21"/>
  <c r="U14" i="21" s="1"/>
  <c r="V6" i="21"/>
  <c r="V14" i="21" s="1"/>
  <c r="AF6" i="21"/>
  <c r="AF14" i="21" s="1"/>
  <c r="AF26" i="21" s="1"/>
  <c r="AH6" i="21"/>
  <c r="AH14" i="21" s="1"/>
  <c r="AH26" i="21" s="1"/>
  <c r="P6" i="21"/>
  <c r="P14" i="21" s="1"/>
  <c r="X6" i="21"/>
  <c r="X14" i="21" s="1"/>
  <c r="Q6" i="21"/>
  <c r="Q14" i="21" s="1"/>
  <c r="AK6" i="21"/>
  <c r="AK14" i="21" s="1"/>
  <c r="AK26" i="21" s="1"/>
  <c r="K6" i="21"/>
  <c r="K14" i="21" s="1"/>
  <c r="AO6" i="21"/>
  <c r="AO14" i="21" s="1"/>
  <c r="AO26" i="21" s="1"/>
  <c r="AI6" i="21"/>
  <c r="AI14" i="21" s="1"/>
  <c r="AI26" i="21" s="1"/>
  <c r="AM6" i="21"/>
  <c r="AM14" i="21" s="1"/>
  <c r="AM26" i="21" s="1"/>
  <c r="AA6" i="21"/>
  <c r="AA14" i="21" s="1"/>
  <c r="AA26" i="21" s="1"/>
  <c r="H51" i="42"/>
  <c r="E12" i="21" s="1"/>
  <c r="E6" i="21"/>
  <c r="AD35" i="21" l="1"/>
  <c r="AD28" i="21"/>
  <c r="AE35" i="21"/>
  <c r="AE28" i="21"/>
  <c r="AN35" i="21"/>
  <c r="AN28" i="21"/>
  <c r="AM35" i="21"/>
  <c r="AM28" i="21"/>
  <c r="AH35" i="21"/>
  <c r="AH28" i="21"/>
  <c r="AC35" i="21"/>
  <c r="AC28" i="21"/>
  <c r="AQ35" i="21"/>
  <c r="AQ28" i="21"/>
  <c r="AR35" i="21"/>
  <c r="AR28" i="21"/>
  <c r="AB35" i="21"/>
  <c r="AB28" i="21"/>
  <c r="AA35" i="21"/>
  <c r="AA28" i="21"/>
  <c r="AI35" i="21"/>
  <c r="AI28" i="21"/>
  <c r="AF35" i="21"/>
  <c r="AF28" i="21"/>
  <c r="AP35" i="21"/>
  <c r="AP28" i="21"/>
  <c r="AJ35" i="21"/>
  <c r="AJ28" i="21"/>
  <c r="AO35" i="21"/>
  <c r="AO28" i="21"/>
  <c r="AK35" i="21"/>
  <c r="AK28" i="21"/>
  <c r="AL35" i="21"/>
  <c r="AL28" i="21"/>
  <c r="Z35" i="21"/>
  <c r="Z28" i="21"/>
  <c r="AG35" i="21"/>
  <c r="AG28" i="21"/>
  <c r="E14" i="21"/>
</calcChain>
</file>

<file path=xl/sharedStrings.xml><?xml version="1.0" encoding="utf-8"?>
<sst xmlns="http://schemas.openxmlformats.org/spreadsheetml/2006/main" count="2424" uniqueCount="514">
  <si>
    <t>tonnes</t>
  </si>
  <si>
    <t>Sorghum</t>
  </si>
  <si>
    <t>Roots and Tubers, Total</t>
  </si>
  <si>
    <t>Maize</t>
  </si>
  <si>
    <t>Fruit Primary</t>
  </si>
  <si>
    <t>Botswana</t>
  </si>
  <si>
    <t>Production</t>
  </si>
  <si>
    <t>Cereals nes</t>
  </si>
  <si>
    <t>Millet</t>
  </si>
  <si>
    <t>Wheat</t>
  </si>
  <si>
    <t>Oilcrops</t>
  </si>
  <si>
    <t>Y1991</t>
  </si>
  <si>
    <t>Y1992</t>
  </si>
  <si>
    <t>Y1993</t>
  </si>
  <si>
    <t>Y1994</t>
  </si>
  <si>
    <t>Y1995</t>
  </si>
  <si>
    <t>Y1996</t>
  </si>
  <si>
    <t>Y1997</t>
  </si>
  <si>
    <t>Y1998</t>
  </si>
  <si>
    <t>Y1999</t>
  </si>
  <si>
    <t>Y2000</t>
  </si>
  <si>
    <t>Y2001</t>
  </si>
  <si>
    <t>Y2002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</si>
  <si>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</si>
  <si>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</si>
  <si>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</si>
  <si>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</si>
  <si>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</si>
  <si>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</si>
  <si>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</si>
  <si>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</si>
  <si>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Cattle</t>
  </si>
  <si>
    <t>Pigs</t>
  </si>
  <si>
    <t>Poultry</t>
  </si>
  <si>
    <t>Eggs</t>
  </si>
  <si>
    <t>Asses</t>
  </si>
  <si>
    <t>Stocks</t>
  </si>
  <si>
    <t>Head</t>
  </si>
  <si>
    <t>Horses</t>
  </si>
  <si>
    <t>Mules</t>
  </si>
  <si>
    <t>A</t>
  </si>
  <si>
    <t>Sheep and Goats</t>
  </si>
  <si>
    <t>Roundwood</t>
  </si>
  <si>
    <t>Wood fuel</t>
  </si>
  <si>
    <t>Area Code</t>
  </si>
  <si>
    <t>Area</t>
  </si>
  <si>
    <t>Item Code</t>
  </si>
  <si>
    <t>Item</t>
  </si>
  <si>
    <t>Element Code</t>
  </si>
  <si>
    <t>Element</t>
  </si>
  <si>
    <t>Unit</t>
  </si>
  <si>
    <t>B</t>
  </si>
  <si>
    <t>C</t>
  </si>
  <si>
    <t>D</t>
  </si>
  <si>
    <t>E</t>
  </si>
  <si>
    <t>m^2</t>
  </si>
  <si>
    <t>Definition</t>
  </si>
  <si>
    <t>Country:</t>
  </si>
  <si>
    <t>Name</t>
  </si>
  <si>
    <t>Human-Appropriated Net Primary Productivity (HANPP)</t>
  </si>
  <si>
    <t>Source or Calculation</t>
  </si>
  <si>
    <t>Potential Net Primary Production (NPPo)</t>
  </si>
  <si>
    <t>Expected net primary production per yer in landscape without human intervention.</t>
  </si>
  <si>
    <t>HANPP Key Parameters (units are Pg C)</t>
  </si>
  <si>
    <t>Dynamic Global Vegetation Model output  (LPJmL4) 'Potential Natural Vegetation' (PNV) output.</t>
  </si>
  <si>
    <t xml:space="preserve">Horses </t>
  </si>
  <si>
    <t>NPPact = NPPo - HANPPluc</t>
  </si>
  <si>
    <t>Σ NPP [(surface converted for settlement and infrastructure), (surface used for agricultural crop cultivation), (surface converted by anthropogenic fires), (forest surface converted to pasture)]</t>
  </si>
  <si>
    <t>NPP-land use change (NPPluc)</t>
  </si>
  <si>
    <t>NPP-harvest (NPPh)</t>
  </si>
  <si>
    <t>Actual NPP (NPPact)</t>
  </si>
  <si>
    <t>Difference between NPPo of an ecosystem or territorial unit and the NPP of the same territory after human use, including anthropogenic fires, excluding the effects of harvest and livestock feeding.</t>
  </si>
  <si>
    <t>Difference between NPPo and NPP of human-occupied territory after harvest removals and livestock grazing.</t>
  </si>
  <si>
    <t>HANPP = NPPluc + NPPh</t>
  </si>
  <si>
    <t xml:space="preserve">All living biomass killed by humans in harvesting of organic material for consumption or other use, including above- and belowground residue killed colaterally but not subsequently used. </t>
  </si>
  <si>
    <t>Total net primary production per year in landscape inhabited by humans, including cropland weed growth and herbivory.</t>
  </si>
  <si>
    <t>Worksheet: Human-Appropriated Net Primary Production (HANPP)</t>
  </si>
  <si>
    <t>Conditions:</t>
  </si>
  <si>
    <t>Landlocked; low management intensity (low level fertilizer input, pest management; little or no irrigation)</t>
  </si>
  <si>
    <t>Projection: EPSG:4326 - WGS 84</t>
  </si>
  <si>
    <t>Σ NPP [(crops), (felled trees), (grazed pasture), (associated organic material discarded and roots left in ground)]</t>
  </si>
  <si>
    <t>Biomass burned (dry matter)</t>
  </si>
  <si>
    <t>Feed</t>
  </si>
  <si>
    <t>Maize and products</t>
  </si>
  <si>
    <t>Oats</t>
  </si>
  <si>
    <t>Eggs, hen, in shell</t>
  </si>
  <si>
    <t>Meat, pig</t>
  </si>
  <si>
    <t>Meat, chicken</t>
  </si>
  <si>
    <t>Residue</t>
  </si>
  <si>
    <t>Carbon</t>
  </si>
  <si>
    <t>Artificial surfaces (including urban and associated areas)</t>
  </si>
  <si>
    <t>Area from CCI_LC</t>
  </si>
  <si>
    <t>1000 ha</t>
  </si>
  <si>
    <t>Production (MT OM)</t>
  </si>
  <si>
    <t>Roots</t>
  </si>
  <si>
    <t>Water</t>
  </si>
  <si>
    <t>Total Annual Crop Carbon (MT C)</t>
  </si>
  <si>
    <t>Cropland</t>
  </si>
  <si>
    <t>Anthropogenic Fires</t>
  </si>
  <si>
    <t>HANPP (MT C)</t>
  </si>
  <si>
    <t>HANPP Intensity (%)</t>
  </si>
  <si>
    <t>CROPS</t>
  </si>
  <si>
    <t>WOOD</t>
  </si>
  <si>
    <t>Production * (1+[residue factor] + [belowground factor]) * (1 - water fraction) * (carbon fraction)</t>
  </si>
  <si>
    <t>Total Crop Plant Carbon (MT C)</t>
  </si>
  <si>
    <t>Total Wood Harvest Carbon (MT C)</t>
  </si>
  <si>
    <t>Production (m^3 OM)</t>
  </si>
  <si>
    <t>Type</t>
  </si>
  <si>
    <t>Total Annual Wood Harvest Carbon (MT C)</t>
  </si>
  <si>
    <t>Sheep &amp; Goats</t>
  </si>
  <si>
    <t>Daily Demand</t>
  </si>
  <si>
    <t>Unit Factor</t>
  </si>
  <si>
    <t>Days</t>
  </si>
  <si>
    <t>10^-3</t>
  </si>
  <si>
    <t>Source</t>
  </si>
  <si>
    <t>(Feed Demand) - (Feed Supply)</t>
  </si>
  <si>
    <t>Net Primary Productivity Displaced by Land Use Conversion (NPPluc)</t>
  </si>
  <si>
    <t>Human Appropriation of Net Primary Productivity (HANPP)</t>
  </si>
  <si>
    <t>Settlement</t>
  </si>
  <si>
    <t>NPP Displaced by Infrastructure and Human Settlement</t>
  </si>
  <si>
    <t>Tobacco, unmanufactured</t>
  </si>
  <si>
    <t>Wood fuel, coniferous</t>
  </si>
  <si>
    <t>m3</t>
  </si>
  <si>
    <t>Wood fuel, non-coniferous</t>
  </si>
  <si>
    <t>Industrial roundwood, non-coniferous</t>
  </si>
  <si>
    <t>1000 Head</t>
  </si>
  <si>
    <t>Cottonseed Cake</t>
  </si>
  <si>
    <t>Groundnut Cake</t>
  </si>
  <si>
    <t>Sunflowerseed Cake</t>
  </si>
  <si>
    <t>Wood Harvest</t>
  </si>
  <si>
    <t>Grazed NPP</t>
  </si>
  <si>
    <t>Extracted Net Primary Productivity (NPPh)</t>
  </si>
  <si>
    <t>3-year average</t>
  </si>
  <si>
    <t>gC/m^2*/year</t>
  </si>
  <si>
    <t>4th Interquartile Range Total (G m^-2)</t>
  </si>
  <si>
    <t>4th Interquartile Range Mean (G m^-2)</t>
  </si>
  <si>
    <t>Crop Harvest NPP</t>
  </si>
  <si>
    <t>Pre-harvest NPP</t>
  </si>
  <si>
    <t>Subtotal Actual Cropland NPP (Ng C)</t>
  </si>
  <si>
    <t>Cropland  NPPluc (= Ag Displaced NPPo - NPPcropland - NPPpreh)</t>
  </si>
  <si>
    <t>Value</t>
  </si>
  <si>
    <t>Mean, GC/m^2</t>
  </si>
  <si>
    <t>NPPo Calculation</t>
  </si>
  <si>
    <t>Total, G C/m^2</t>
  </si>
  <si>
    <t>Forest Land Converted to Pasture</t>
  </si>
  <si>
    <t>Arable Land, m^2</t>
  </si>
  <si>
    <t>Y1961</t>
  </si>
  <si>
    <t>Y1962</t>
  </si>
  <si>
    <t>Y1963</t>
  </si>
  <si>
    <t>Y1964</t>
  </si>
  <si>
    <t>Y1965</t>
  </si>
  <si>
    <t>Y1966</t>
  </si>
  <si>
    <t>Y1967</t>
  </si>
  <si>
    <t>Y1968</t>
  </si>
  <si>
    <t>Y1969</t>
  </si>
  <si>
    <t>Y1970</t>
  </si>
  <si>
    <t>Y1971</t>
  </si>
  <si>
    <t>Y1972</t>
  </si>
  <si>
    <t>Y1973</t>
  </si>
  <si>
    <t>Y1974</t>
  </si>
  <si>
    <t>Y1975</t>
  </si>
  <si>
    <t>Y1976</t>
  </si>
  <si>
    <t>Y1977</t>
  </si>
  <si>
    <t>Y1978</t>
  </si>
  <si>
    <t>Y1979</t>
  </si>
  <si>
    <t>Y1980</t>
  </si>
  <si>
    <t>Y1981</t>
  </si>
  <si>
    <t>Y1982</t>
  </si>
  <si>
    <t>Y1983</t>
  </si>
  <si>
    <t>Y1984</t>
  </si>
  <si>
    <t>Y1985</t>
  </si>
  <si>
    <t>Y1986</t>
  </si>
  <si>
    <t>Y1987</t>
  </si>
  <si>
    <t>Y1988</t>
  </si>
  <si>
    <t>Y1989</t>
  </si>
  <si>
    <t>Y1990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</si>
  <si>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</si>
  <si>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</si>
  <si>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</si>
  <si>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</si>
  <si>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</si>
  <si>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</si>
  <si>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</si>
  <si>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</si>
  <si>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</si>
  <si>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Bolivia (Plurinational State of)</t>
  </si>
  <si>
    <t>Country area</t>
  </si>
  <si>
    <t>Land area</t>
  </si>
  <si>
    <t>Agriculture</t>
  </si>
  <si>
    <t>Agricultural land</t>
  </si>
  <si>
    <t>Arable land</t>
  </si>
  <si>
    <t>Land under permanent crops</t>
  </si>
  <si>
    <t>Land under perm. meadows and pastures</t>
  </si>
  <si>
    <t>Forest land</t>
  </si>
  <si>
    <t>Naturally regenerating forest</t>
  </si>
  <si>
    <t>Planted Forest</t>
  </si>
  <si>
    <t>Other land</t>
  </si>
  <si>
    <t>Inland waters</t>
  </si>
  <si>
    <t>Land area equipped for irrigation</t>
  </si>
  <si>
    <t>Agriculture area actually irrigated</t>
  </si>
  <si>
    <t>Agriculture area under organic agric.</t>
  </si>
  <si>
    <t>Agriculture area certified organic</t>
  </si>
  <si>
    <t>Cropland area under organic agric.</t>
  </si>
  <si>
    <t>Cropland area certified organic</t>
  </si>
  <si>
    <t>Primary Forest</t>
  </si>
  <si>
    <t>Arable Land</t>
  </si>
  <si>
    <t>LPJmL4: (PNV NPP) - (Standard NPP) Global Scenarios Masked with Bolivia Shapefile</t>
  </si>
  <si>
    <t>Forest fires</t>
  </si>
  <si>
    <t>FAO TIER 1</t>
  </si>
  <si>
    <t>Savanna fires</t>
  </si>
  <si>
    <t>Grassland</t>
  </si>
  <si>
    <t>Savanna</t>
  </si>
  <si>
    <t>Forest</t>
  </si>
  <si>
    <t>Total  (MT C)</t>
  </si>
  <si>
    <t>Source Code</t>
  </si>
  <si>
    <t>Total  (MT Dry Biomass)</t>
  </si>
  <si>
    <t>Anthropogenic Fraction</t>
  </si>
  <si>
    <t>Carbon Fraction</t>
  </si>
  <si>
    <t>ND</t>
  </si>
  <si>
    <t>Infrastructure &amp; Settlement</t>
  </si>
  <si>
    <t>Area from MODIS</t>
  </si>
  <si>
    <t>Herbaceous crops</t>
  </si>
  <si>
    <t>Woody crops</t>
  </si>
  <si>
    <t>Multiple or layered crops</t>
  </si>
  <si>
    <t>Tree-covered areas</t>
  </si>
  <si>
    <t>Mangroves</t>
  </si>
  <si>
    <t>Shrub-covered areas</t>
  </si>
  <si>
    <t>Shrubs and/or herbaceous vegetation, aquatic or regularly flooded</t>
  </si>
  <si>
    <t>Sparsely natural vegetated areas</t>
  </si>
  <si>
    <t>Terrestrial barren land</t>
  </si>
  <si>
    <t>Permanent snow and glaciers</t>
  </si>
  <si>
    <t>Inland water bodies</t>
  </si>
  <si>
    <t>Coastal water bodies and intertidal areas</t>
  </si>
  <si>
    <t>Permanent Crops</t>
  </si>
  <si>
    <t>Artificial Surfaces</t>
  </si>
  <si>
    <t>Average NPPo</t>
  </si>
  <si>
    <t>Estimated NPPo Displacement</t>
  </si>
  <si>
    <t>NPP Displacement</t>
  </si>
  <si>
    <t>GC*m^-2</t>
  </si>
  <si>
    <t xml:space="preserve">GC </t>
  </si>
  <si>
    <t>Fraction Displaced</t>
  </si>
  <si>
    <t>Total NPP Displaced (MT C)</t>
  </si>
  <si>
    <t>Forest Converted to Pasture</t>
  </si>
  <si>
    <t>NPP-potential (MT C)</t>
  </si>
  <si>
    <t>Cereals</t>
  </si>
  <si>
    <t>Total NPPh</t>
  </si>
  <si>
    <t>Total NPPluc</t>
  </si>
  <si>
    <t>Roundwood, coniferous</t>
  </si>
  <si>
    <t>Roundwood, non-coniferous</t>
  </si>
  <si>
    <t>Industrial roundwood</t>
  </si>
  <si>
    <t>Sawlogs and veneer logs</t>
  </si>
  <si>
    <t>Sawlogs and veneer logs, non-coniferous</t>
  </si>
  <si>
    <t>Other industrial roundwood</t>
  </si>
  <si>
    <t>Other industrial roundwood, non-coniferous (production)</t>
  </si>
  <si>
    <t>Wood charcoal</t>
  </si>
  <si>
    <t>Sawnwood</t>
  </si>
  <si>
    <t>Sawnwood, coniferous</t>
  </si>
  <si>
    <t>Sawnwood, non-coniferous all</t>
  </si>
  <si>
    <t>Veneer sheets</t>
  </si>
  <si>
    <t>Wood-based panels</t>
  </si>
  <si>
    <t>Plywood</t>
  </si>
  <si>
    <t>Y2020</t>
  </si>
  <si>
    <t>Recovery Rate</t>
  </si>
  <si>
    <r>
      <t xml:space="preserve">Felling [=Production/(Recovery Rate)] * (1+[bark factor]+[belowground biomass factor]) * (density </t>
    </r>
    <r>
      <rPr>
        <sz val="8"/>
        <color theme="1"/>
        <rFont val="Arial"/>
        <family val="2"/>
      </rPr>
      <t>MT*m^-3</t>
    </r>
    <r>
      <rPr>
        <sz val="11"/>
        <color theme="1"/>
        <rFont val="Calibri"/>
        <family val="2"/>
        <scheme val="minor"/>
      </rPr>
      <t>) * (carbon fraction)</t>
    </r>
  </si>
  <si>
    <t>m^3</t>
  </si>
  <si>
    <t>Density (DM * m^-3)</t>
  </si>
  <si>
    <t>Woody Savanna</t>
  </si>
  <si>
    <t>Harvested NPPo (MT C)</t>
  </si>
  <si>
    <t>NPPo displaced by land use conversion (MT C)</t>
  </si>
  <si>
    <t>NA</t>
  </si>
  <si>
    <t>Percent Water</t>
  </si>
  <si>
    <t>Dry Mass Fraction</t>
  </si>
  <si>
    <t>Apples</t>
  </si>
  <si>
    <t>Bananas</t>
  </si>
  <si>
    <t>Cherries</t>
  </si>
  <si>
    <t>Cherries, sour</t>
  </si>
  <si>
    <t>Figs</t>
  </si>
  <si>
    <t>Mangoes, mangosteens, guavas</t>
  </si>
  <si>
    <t>Papayas</t>
  </si>
  <si>
    <t>Peaches and nectarines</t>
  </si>
  <si>
    <t>Pears</t>
  </si>
  <si>
    <t>Plantains and others</t>
  </si>
  <si>
    <t>Plums and sloes</t>
  </si>
  <si>
    <t>Grapes</t>
  </si>
  <si>
    <t>Avocados</t>
  </si>
  <si>
    <t>Quinces</t>
  </si>
  <si>
    <t>Pineapples</t>
  </si>
  <si>
    <t>Fruit, fresh nes</t>
  </si>
  <si>
    <t>Citrus Fruits</t>
  </si>
  <si>
    <t>Grapefruit (inc. pomelos)</t>
  </si>
  <si>
    <t>Oranges</t>
  </si>
  <si>
    <t>Lemons and limes</t>
  </si>
  <si>
    <t>Tangerines, mandarins, clementines, satsumas</t>
  </si>
  <si>
    <t>Citrus Fruit, Total</t>
  </si>
  <si>
    <t>Nuts and shrub beans</t>
  </si>
  <si>
    <t>Chestnut</t>
  </si>
  <si>
    <t>Cocoa, beans</t>
  </si>
  <si>
    <t>Coffee, green</t>
  </si>
  <si>
    <t>Sesame seed</t>
  </si>
  <si>
    <t>Tea</t>
  </si>
  <si>
    <t>Honey, natural</t>
  </si>
  <si>
    <t>Seed cotton</t>
  </si>
  <si>
    <t>Groundnuts, with shell</t>
  </si>
  <si>
    <t>Non-food</t>
  </si>
  <si>
    <t>Rubber, natural</t>
  </si>
  <si>
    <t>Strawberries</t>
  </si>
  <si>
    <t>Watermelons</t>
  </si>
  <si>
    <t>USDA FoodData Center</t>
  </si>
  <si>
    <t>Assumed</t>
  </si>
  <si>
    <t>USDA FoodData Center (limes)</t>
  </si>
  <si>
    <t>Brazil nuts, with shell (assume 1-to-1 shell-to-meat ratio</t>
  </si>
  <si>
    <t>Cooperative Extension Service, College of Tropical Agriculture and Human Resources, University of Hawaii: Engineers Handbook 2008</t>
  </si>
  <si>
    <t>echo cocoa</t>
  </si>
  <si>
    <t>Tea - assume like lettuce</t>
  </si>
  <si>
    <t>FAOSTAT Definitions</t>
  </si>
  <si>
    <t>tons</t>
  </si>
  <si>
    <t>Oil Crops</t>
  </si>
  <si>
    <t xml:space="preserve">Total Harvested Dry Mass </t>
  </si>
  <si>
    <t>Artiifical N Fertilizer per Hectare</t>
  </si>
  <si>
    <t>Total Irrigated Ag Land</t>
  </si>
  <si>
    <t>Land</t>
  </si>
  <si>
    <t>Arable</t>
  </si>
  <si>
    <t>Agricultural</t>
  </si>
  <si>
    <t>Total Population - Both sexes</t>
  </si>
  <si>
    <t>1000 persons</t>
  </si>
  <si>
    <t>kg/ha</t>
  </si>
  <si>
    <t>Pesticides (total)</t>
  </si>
  <si>
    <t>Non-tree fruits</t>
  </si>
  <si>
    <t>Harvested Organic Matter</t>
  </si>
  <si>
    <t>Trial - mean 4th quartile of 4th overall quartile</t>
  </si>
  <si>
    <t>4th Quartile of 4th Quartile Lower Boundary</t>
  </si>
  <si>
    <t>Mean of 4th Quartile of 4th Quartile Simulated NPPo</t>
  </si>
  <si>
    <t>Barley</t>
  </si>
  <si>
    <t>Beans, dry</t>
  </si>
  <si>
    <t>Beans, green</t>
  </si>
  <si>
    <t>Broad beans, horse beans, dry</t>
  </si>
  <si>
    <t>Cassava</t>
  </si>
  <si>
    <t>Chick peas</t>
  </si>
  <si>
    <t>Cotton lint</t>
  </si>
  <si>
    <t>Linseed</t>
  </si>
  <si>
    <t>Maize, green</t>
  </si>
  <si>
    <t>Oil, cottonseed</t>
  </si>
  <si>
    <t>Oil, groundnut</t>
  </si>
  <si>
    <t>Oil, soybean</t>
  </si>
  <si>
    <t>Oil, sunflower</t>
  </si>
  <si>
    <t>Onions, dry</t>
  </si>
  <si>
    <t>Peas, dry</t>
  </si>
  <si>
    <t>Pepper (piper spp.)</t>
  </si>
  <si>
    <t>Potatoes</t>
  </si>
  <si>
    <t>Pumpkins, squash and gourds</t>
  </si>
  <si>
    <t>Quinoa</t>
  </si>
  <si>
    <t>Rice, paddy</t>
  </si>
  <si>
    <t>Rice, paddy (rice milled equivalent)</t>
  </si>
  <si>
    <t>Roots and tubers nes</t>
  </si>
  <si>
    <t>Rye</t>
  </si>
  <si>
    <t>Soybeans</t>
  </si>
  <si>
    <t>Sugar cane</t>
  </si>
  <si>
    <t>Sunflower seed</t>
  </si>
  <si>
    <t>Sweet potatoes</t>
  </si>
  <si>
    <t>Tomatoes</t>
  </si>
  <si>
    <t>Vegetables, fresh nes</t>
  </si>
  <si>
    <t>Wheat and Other Cereals</t>
  </si>
  <si>
    <t>Sugar Cane</t>
  </si>
  <si>
    <t>Sugar Beet</t>
  </si>
  <si>
    <t>Oil Palm Fruit</t>
  </si>
  <si>
    <t>Demand Source</t>
  </si>
  <si>
    <t>Crop</t>
  </si>
  <si>
    <t>Net Import Quantity * (DM factor) * (carbon conversion)</t>
  </si>
  <si>
    <t>Sum of Subtotals: (Fodder Crops), (Fodder from Residues), (Net Imported Fodder)</t>
  </si>
  <si>
    <t>Cattle &amp; Buffaloes</t>
  </si>
  <si>
    <t>Camels</t>
  </si>
  <si>
    <t>Rabbits</t>
  </si>
  <si>
    <t>Other Rodents</t>
  </si>
  <si>
    <t xml:space="preserve">Other Camelids </t>
  </si>
  <si>
    <t>Other Live Animals</t>
  </si>
  <si>
    <t>Sugar Crops nes</t>
  </si>
  <si>
    <t>Beans, Dry</t>
  </si>
  <si>
    <t>Other oil crops</t>
  </si>
  <si>
    <t>Sunflower Seed</t>
  </si>
  <si>
    <t>Kg DM/head/day</t>
  </si>
  <si>
    <t>1/1000 MT/Kg</t>
  </si>
  <si>
    <t>GC</t>
  </si>
  <si>
    <t>Production * (demand Kg DM/head/day) * (unit conversion MT/Kg DM) * (days/year) * (carbon fraction MT C)</t>
  </si>
  <si>
    <t>Production * demand (MT DM)/(MT OM)) carbon fraction (MT C)</t>
  </si>
  <si>
    <t>Beehives</t>
  </si>
  <si>
    <t>No</t>
  </si>
  <si>
    <t>Camelids, other</t>
  </si>
  <si>
    <t>Rabbits and hares</t>
  </si>
  <si>
    <t>Rodents, other</t>
  </si>
  <si>
    <t>Cattle and Buffaloes</t>
  </si>
  <si>
    <t>Carbon Demand - Live Stock and Stock-Production Correlated Animal Feed Demand Computation, MT C</t>
  </si>
  <si>
    <t>Carbon Demand - Computation for Production Units (Pigs, Poultry, Eggs), MT C</t>
  </si>
  <si>
    <t>Water Content</t>
  </si>
  <si>
    <t>Dry Mass Ratio</t>
  </si>
  <si>
    <t>Recovery Ratio (DM)</t>
  </si>
  <si>
    <t>Feed Fraction (DM)</t>
  </si>
  <si>
    <t>Carbon Fraction (DM to C)</t>
  </si>
  <si>
    <t>Other Pulses</t>
  </si>
  <si>
    <t>Other Pulses, Total</t>
  </si>
  <si>
    <t>Soyabean Cake</t>
  </si>
  <si>
    <t>Water %</t>
  </si>
  <si>
    <t>Dry %</t>
  </si>
  <si>
    <t xml:space="preserve">C/DM Ratio </t>
  </si>
  <si>
    <t>Efficiency Factor (1)</t>
  </si>
  <si>
    <t>(1) Efficiency Factor: (Annual Input)/(Kg Fresh Weight Product)</t>
  </si>
  <si>
    <t>(1) Tot. Convers. Fact. = (Residue Rat.)*(Recovery Rat.)*(Feed Fract.)*(Carbon Fract.)</t>
  </si>
  <si>
    <t>None</t>
  </si>
  <si>
    <t>INPUT TRENDS</t>
  </si>
  <si>
    <t>Extent: 30.0000000000000000,-1.0000000000000000 : 35.0000000000000000,4.0000000000000000</t>
  </si>
  <si>
    <t>Width in pixels: 10 (units per pixel 0.5)</t>
  </si>
  <si>
    <t>Height in pixels: 10 (units per pixel 0.5)</t>
  </si>
  <si>
    <t>Total pixel count: 100</t>
  </si>
  <si>
    <t>NODATA pixel count: 21</t>
  </si>
  <si>
    <t>NPPo, G C: (territory) * (mean NPPo)</t>
  </si>
  <si>
    <t>NPPo, MT C: (NPPo) * 10^-6 MT/G</t>
  </si>
  <si>
    <t>4th Quartile Lower Boundary</t>
  </si>
  <si>
    <t>FAO Arable Land  (1000 Ha)</t>
  </si>
  <si>
    <t>Agricultural Displacement of NPPo [arable land x mean 4th IQ] (G C)</t>
  </si>
  <si>
    <t>Gross Total Displacement of NPPo by arable land, (MT C [ G C * 10^-6])</t>
  </si>
  <si>
    <t>Uganda</t>
  </si>
  <si>
    <t>Carbon stock in living biomass</t>
  </si>
  <si>
    <t>million tonnes</t>
  </si>
  <si>
    <t>Land Area, 1000 Hectares (1 hectare = 10,000 m^2)</t>
  </si>
  <si>
    <t>Land Area, m^2</t>
  </si>
  <si>
    <t>Proportion of agricultural land to total land area</t>
  </si>
  <si>
    <t>Proportion of arable land to total land area (FAO)</t>
  </si>
  <si>
    <t>Chad</t>
  </si>
  <si>
    <t>Fuel Wood, coniferous</t>
  </si>
  <si>
    <t>Industral Roundwood, coniferous</t>
  </si>
  <si>
    <t>Coniferous Industrial Wood Harvest</t>
  </si>
  <si>
    <t>Coniferous Fuel Wood Harvest</t>
  </si>
  <si>
    <t>Deciduous Industrial Wood Harvest</t>
  </si>
  <si>
    <t>Deciduous Fuel Wood Harvest</t>
  </si>
  <si>
    <t>Industrial Roundwood, deciduous</t>
  </si>
  <si>
    <t>Fuel Wood, deciduous</t>
  </si>
  <si>
    <t>Bark Ratio</t>
  </si>
  <si>
    <t>Below-ground Ratio</t>
  </si>
  <si>
    <t>Forest Fires, MT C</t>
  </si>
  <si>
    <t>Savanna Fires, MT C</t>
  </si>
  <si>
    <t>Castor oil seed</t>
  </si>
  <si>
    <t>Chillies and peppers, dry</t>
  </si>
  <si>
    <t>Cow peas, dry</t>
  </si>
  <si>
    <t>Ginger</t>
  </si>
  <si>
    <t>Oilseeds nes</t>
  </si>
  <si>
    <t>Pigeon peas</t>
  </si>
  <si>
    <t>Sisal</t>
  </si>
  <si>
    <t>Vanilla</t>
  </si>
  <si>
    <t>Oil, sesame</t>
  </si>
  <si>
    <t>Chickens</t>
  </si>
  <si>
    <t>Goats</t>
  </si>
  <si>
    <t>Sheep</t>
  </si>
  <si>
    <t>Livestock and Meat Production</t>
  </si>
  <si>
    <t>Feed Demand Estimation (MT C)</t>
  </si>
  <si>
    <t>Sum of annual food consumption per production unit (poultry, pigs, eggs) or head of stock (other animals)</t>
  </si>
  <si>
    <t>Subtotal Demand from Livestock Production</t>
  </si>
  <si>
    <t>Subtotal Demand from Livestock</t>
  </si>
  <si>
    <t>Total Fodder Demand</t>
  </si>
  <si>
    <t>Feed from Crop Residue</t>
  </si>
  <si>
    <t>Total, Cereals</t>
  </si>
  <si>
    <t>Roots and Tubers</t>
  </si>
  <si>
    <t>Total, Roots and Tubers</t>
  </si>
  <si>
    <t>SugarBeets</t>
  </si>
  <si>
    <t>Sugar Crops, nes</t>
  </si>
  <si>
    <t>Pulses</t>
  </si>
  <si>
    <t>Other Oilcrops</t>
  </si>
  <si>
    <t>Total, Other Pulses</t>
  </si>
  <si>
    <t>Total, Other Oilcrops</t>
  </si>
  <si>
    <t>Rape Seed</t>
  </si>
  <si>
    <t>Market Fodder Crops</t>
  </si>
  <si>
    <t>Non-Market Fodder Crops</t>
  </si>
  <si>
    <t>Fodder Demand, MT C (reference sheet: 'grazed npp - livestock demand')</t>
  </si>
  <si>
    <t>Fodder From Crop Residues, MT C (reference sheet: 'grazed npp - residue supply')</t>
  </si>
  <si>
    <t>Feed Supply Estimation, MT C ([crop residue fodder]+[total fodder crops])</t>
  </si>
  <si>
    <t>Total Fodder Crops (reference sheet: 'grazed npp - market &amp; non')</t>
  </si>
  <si>
    <t>Total Carbon Content, MT C (0.5 * [dry mass])</t>
  </si>
  <si>
    <t>Total Dry Mass, MT C (dry% * [fresh mass])</t>
  </si>
  <si>
    <t>Total Feed Supply, MT C</t>
  </si>
  <si>
    <t>Net Imported Feed, MT C</t>
  </si>
  <si>
    <t>Total Annual Grazed NPP, MT C</t>
  </si>
  <si>
    <t>GRAZED NPP</t>
  </si>
  <si>
    <t>Roots-tubers</t>
  </si>
  <si>
    <t>Permanent</t>
  </si>
  <si>
    <t>Discard</t>
  </si>
  <si>
    <t>FAO PRODUCTION DATA PROCESSED FOR CROP RESIDUE FODDER ESTIMATION, MT DM (production * [1-(water content)])</t>
  </si>
  <si>
    <t>Cow peas</t>
  </si>
  <si>
    <t>Oil seeds, nes</t>
  </si>
  <si>
    <t xml:space="preserve">Sugar Crops </t>
  </si>
  <si>
    <t>Total, Sugar Crops</t>
  </si>
  <si>
    <t>Total, Beans, Dry</t>
  </si>
  <si>
    <t>Harvest Factor</t>
  </si>
  <si>
    <t>Har</t>
  </si>
  <si>
    <r>
      <t xml:space="preserve">Fodder Fraction of Recovered Residue from Non-fodder Crops, MT C </t>
    </r>
    <r>
      <rPr>
        <sz val="11"/>
        <color theme="1"/>
        <rFont val="Arial"/>
        <family val="2"/>
      </rPr>
      <t>([residue dry mass] * [recovered residue feed factor] * [carbon fraction])</t>
    </r>
  </si>
  <si>
    <r>
      <t xml:space="preserve">Dry Mass of Recovered Residue from Non-fodder Crops, MT C </t>
    </r>
    <r>
      <rPr>
        <sz val="11"/>
        <color theme="1"/>
        <rFont val="Arial"/>
        <family val="2"/>
      </rPr>
      <t>([production] * [dry mass fraction] * [harvest factor])</t>
    </r>
  </si>
  <si>
    <t xml:space="preserve">Com-pound Ratio </t>
  </si>
  <si>
    <t>Sesameseed Cake</t>
  </si>
  <si>
    <t>Oilseed Cakes, Other</t>
  </si>
  <si>
    <t>Sorghum and products</t>
  </si>
  <si>
    <t>Millet and products</t>
  </si>
  <si>
    <t>Cassava and products</t>
  </si>
  <si>
    <t>Plantains</t>
  </si>
  <si>
    <t>Roots &amp; Tuber Dry Equiv</t>
  </si>
  <si>
    <t>adapted from podded pea</t>
  </si>
  <si>
    <t>Palm Oil</t>
  </si>
  <si>
    <t>Total Permanent Crop NPPh Carbon Mass * 0.5</t>
  </si>
  <si>
    <t>C : DM ratio</t>
  </si>
  <si>
    <t>Permanent Crop NPPh Conversion to Carbon Mass, MT C</t>
  </si>
  <si>
    <t>Land under Permanent Meadows and Pastures (FAO), 1000 Ha</t>
  </si>
  <si>
    <t>Cropland (FA0), 1000 Ha</t>
  </si>
  <si>
    <t>Agricultural Land (FAO), 1000 Ha</t>
  </si>
  <si>
    <t>Conversion to Dry Mass (Production Mass * Dry Mass Fraction)</t>
  </si>
  <si>
    <t>C * DM^-1</t>
  </si>
  <si>
    <t>Population</t>
  </si>
  <si>
    <t>HANPP per Capita (MT C)</t>
  </si>
  <si>
    <t>NPP-potential per Capita (MT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</si>
</sst>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0%"/>
    <numFmt numFmtId="167" formatCode="0.0000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0"/>
      <name val="Arial"/>
      <family val="2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indexed="0"/>
      <name val="Arial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Arial"/>
      <family val="2"/>
    </font>
    <font>
      <sz val="11"/>
      <color rgb="FF00B05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5" applyNumberFormat="0" applyAlignment="0" applyProtection="0"/>
    <xf numFmtId="0" fontId="26" fillId="7" borderId="6" applyNumberFormat="0" applyAlignment="0" applyProtection="0"/>
    <xf numFmtId="0" fontId="27" fillId="7" borderId="5" applyNumberFormat="0" applyAlignment="0" applyProtection="0"/>
    <xf numFmtId="0" fontId="28" fillId="0" borderId="7" applyNumberFormat="0" applyFill="0" applyAlignment="0" applyProtection="0"/>
    <xf numFmtId="0" fontId="29" fillId="8" borderId="8" applyNumberFormat="0" applyAlignment="0" applyProtection="0"/>
    <xf numFmtId="0" fontId="2" fillId="0" borderId="0" applyNumberFormat="0" applyFill="0" applyBorder="0" applyAlignment="0" applyProtection="0"/>
    <xf numFmtId="0" fontId="17" fillId="9" borderId="9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52" fillId="0" borderId="0">
      <alignment vertical="top"/>
      <protection locked="0"/>
    </xf>
  </cellStyleXfs>
  <cellXfs count="263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2" fontId="0" fillId="0" borderId="0" xfId="0" applyNumberFormat="1"/>
    <xf numFmtId="2" fontId="14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/>
    <xf numFmtId="3" fontId="0" fillId="0" borderId="0" xfId="0" applyNumberFormat="1"/>
    <xf numFmtId="0" fontId="1" fillId="0" borderId="0" xfId="0" applyFont="1" applyFill="1"/>
    <xf numFmtId="0" fontId="32" fillId="0" borderId="0" xfId="0" applyFont="1"/>
    <xf numFmtId="0" fontId="0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6" borderId="0" xfId="0" applyFill="1"/>
    <xf numFmtId="0" fontId="33" fillId="0" borderId="0" xfId="0" applyFont="1"/>
    <xf numFmtId="0" fontId="1" fillId="2" borderId="0" xfId="0" applyFont="1" applyFill="1"/>
    <xf numFmtId="0" fontId="11" fillId="0" borderId="0" xfId="0" applyFont="1"/>
    <xf numFmtId="4" fontId="0" fillId="36" borderId="0" xfId="0" applyNumberFormat="1" applyFill="1" applyAlignment="1">
      <alignment horizontal="center" wrapText="1"/>
    </xf>
    <xf numFmtId="4" fontId="4" fillId="36" borderId="0" xfId="0" applyNumberFormat="1" applyFont="1" applyFill="1" applyAlignment="1">
      <alignment horizontal="center" wrapText="1"/>
    </xf>
    <xf numFmtId="0" fontId="0" fillId="0" borderId="0" xfId="0"/>
    <xf numFmtId="3" fontId="0" fillId="0" borderId="0" xfId="0" applyNumberFormat="1" applyFill="1"/>
    <xf numFmtId="0" fontId="0" fillId="0" borderId="0" xfId="0" applyAlignment="1">
      <alignment horizontal="left"/>
    </xf>
    <xf numFmtId="1" fontId="0" fillId="0" borderId="0" xfId="0" applyNumberFormat="1"/>
    <xf numFmtId="0" fontId="36" fillId="0" borderId="1" xfId="0" applyFont="1" applyBorder="1"/>
    <xf numFmtId="0" fontId="7" fillId="0" borderId="1" xfId="0" applyFont="1" applyBorder="1"/>
    <xf numFmtId="3" fontId="36" fillId="0" borderId="1" xfId="0" applyNumberFormat="1" applyFont="1" applyBorder="1"/>
    <xf numFmtId="0" fontId="36" fillId="0" borderId="0" xfId="0" applyFont="1"/>
    <xf numFmtId="0" fontId="35" fillId="0" borderId="1" xfId="0" applyFont="1" applyBorder="1"/>
    <xf numFmtId="0" fontId="34" fillId="0" borderId="1" xfId="0" applyFont="1" applyBorder="1"/>
    <xf numFmtId="3" fontId="35" fillId="0" borderId="1" xfId="0" applyNumberFormat="1" applyFont="1" applyBorder="1"/>
    <xf numFmtId="0" fontId="35" fillId="0" borderId="0" xfId="0" applyFont="1"/>
    <xf numFmtId="0" fontId="0" fillId="36" borderId="0" xfId="0" applyFill="1" applyAlignment="1">
      <alignment horizontal="center"/>
    </xf>
    <xf numFmtId="0" fontId="0" fillId="35" borderId="0" xfId="0" applyFill="1"/>
    <xf numFmtId="3" fontId="15" fillId="0" borderId="0" xfId="0" applyNumberFormat="1" applyFont="1"/>
    <xf numFmtId="9" fontId="0" fillId="36" borderId="0" xfId="0" applyNumberFormat="1" applyFill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15" fillId="0" borderId="0" xfId="0" applyFont="1"/>
    <xf numFmtId="2" fontId="0" fillId="0" borderId="0" xfId="0" applyNumberFormat="1" applyAlignment="1">
      <alignment horizontal="center"/>
    </xf>
    <xf numFmtId="3" fontId="1" fillId="0" borderId="0" xfId="0" applyNumberFormat="1" applyFont="1"/>
    <xf numFmtId="0" fontId="38" fillId="0" borderId="0" xfId="0" applyFont="1"/>
    <xf numFmtId="3" fontId="11" fillId="0" borderId="0" xfId="0" applyNumberFormat="1" applyFont="1"/>
    <xf numFmtId="0" fontId="7" fillId="0" borderId="0" xfId="0" applyFont="1"/>
    <xf numFmtId="0" fontId="2" fillId="0" borderId="0" xfId="0" applyFont="1"/>
    <xf numFmtId="4" fontId="10" fillId="0" borderId="0" xfId="0" applyNumberFormat="1" applyFont="1" applyAlignment="1">
      <alignment horizontal="right" wrapText="1"/>
    </xf>
    <xf numFmtId="3" fontId="0" fillId="36" borderId="0" xfId="0" applyNumberFormat="1" applyFill="1"/>
    <xf numFmtId="9" fontId="0" fillId="0" borderId="0" xfId="0" applyNumberFormat="1" applyAlignment="1">
      <alignment horizontal="center" wrapText="1"/>
    </xf>
    <xf numFmtId="0" fontId="4" fillId="0" borderId="0" xfId="0" applyFont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2" fontId="13" fillId="0" borderId="0" xfId="0" applyNumberFormat="1" applyFont="1" applyAlignment="1">
      <alignment vertical="center" wrapText="1"/>
    </xf>
    <xf numFmtId="11" fontId="14" fillId="0" borderId="0" xfId="0" applyNumberFormat="1" applyFont="1" applyAlignment="1">
      <alignment vertical="center" wrapText="1"/>
    </xf>
    <xf numFmtId="0" fontId="0" fillId="0" borderId="0" xfId="0" applyAlignme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36" fillId="0" borderId="0" xfId="0" applyFont="1" applyAlignment="1"/>
    <xf numFmtId="3" fontId="0" fillId="0" borderId="0" xfId="0" applyNumberFormat="1" applyAlignment="1"/>
    <xf numFmtId="0" fontId="15" fillId="0" borderId="0" xfId="0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42" fillId="0" borderId="0" xfId="0" applyFont="1" applyAlignment="1">
      <alignment horizontal="left"/>
    </xf>
    <xf numFmtId="0" fontId="35" fillId="0" borderId="0" xfId="0" applyFont="1" applyBorder="1"/>
    <xf numFmtId="3" fontId="35" fillId="0" borderId="0" xfId="0" applyNumberFormat="1" applyFont="1" applyBorder="1"/>
    <xf numFmtId="3" fontId="34" fillId="0" borderId="1" xfId="0" applyNumberFormat="1" applyFont="1" applyBorder="1"/>
    <xf numFmtId="3" fontId="34" fillId="0" borderId="0" xfId="0" applyNumberFormat="1" applyFont="1"/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38" borderId="0" xfId="0" applyFill="1"/>
    <xf numFmtId="3" fontId="0" fillId="0" borderId="0" xfId="0" applyNumberFormat="1" applyAlignment="1">
      <alignment horizontal="right"/>
    </xf>
    <xf numFmtId="3" fontId="35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11" xfId="0" applyBorder="1" applyAlignment="1"/>
    <xf numFmtId="10" fontId="0" fillId="0" borderId="11" xfId="0" applyNumberFormat="1" applyBorder="1" applyAlignment="1">
      <alignment wrapText="1"/>
    </xf>
    <xf numFmtId="0" fontId="0" fillId="39" borderId="0" xfId="0" applyFill="1"/>
    <xf numFmtId="3" fontId="0" fillId="39" borderId="0" xfId="0" applyNumberFormat="1" applyFill="1"/>
    <xf numFmtId="3" fontId="0" fillId="39" borderId="0" xfId="0" applyNumberFormat="1" applyFill="1" applyAlignment="1">
      <alignment horizontal="center"/>
    </xf>
    <xf numFmtId="0" fontId="0" fillId="39" borderId="0" xfId="0" applyFill="1" applyAlignment="1">
      <alignment horizontal="center"/>
    </xf>
    <xf numFmtId="3" fontId="0" fillId="39" borderId="0" xfId="0" applyNumberFormat="1" applyFill="1" applyAlignment="1">
      <alignment wrapText="1"/>
    </xf>
    <xf numFmtId="3" fontId="35" fillId="0" borderId="1" xfId="0" applyNumberFormat="1" applyFont="1" applyBorder="1" applyAlignment="1">
      <alignment horizontal="center"/>
    </xf>
    <xf numFmtId="3" fontId="0" fillId="40" borderId="0" xfId="0" applyNumberFormat="1" applyFill="1" applyAlignment="1"/>
    <xf numFmtId="3" fontId="14" fillId="40" borderId="0" xfId="0" applyNumberFormat="1" applyFont="1" applyFill="1" applyAlignment="1">
      <alignment vertical="center" wrapText="1"/>
    </xf>
    <xf numFmtId="3" fontId="14" fillId="4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10" fontId="1" fillId="0" borderId="0" xfId="0" applyNumberFormat="1" applyFont="1"/>
    <xf numFmtId="10" fontId="0" fillId="0" borderId="0" xfId="0" applyNumberForma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0" fontId="0" fillId="0" borderId="0" xfId="0" applyFont="1"/>
    <xf numFmtId="2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3" fontId="16" fillId="0" borderId="0" xfId="0" applyNumberFormat="1" applyFont="1"/>
    <xf numFmtId="0" fontId="0" fillId="0" borderId="0" xfId="0" applyBorder="1"/>
    <xf numFmtId="3" fontId="0" fillId="0" borderId="0" xfId="0" applyNumberFormat="1" applyFont="1"/>
    <xf numFmtId="10" fontId="0" fillId="36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34" fillId="0" borderId="0" xfId="0" applyFont="1"/>
    <xf numFmtId="1" fontId="0" fillId="0" borderId="0" xfId="0" applyNumberFormat="1" applyAlignment="1">
      <alignment horizontal="center"/>
    </xf>
    <xf numFmtId="0" fontId="6" fillId="0" borderId="0" xfId="0" applyFont="1"/>
    <xf numFmtId="0" fontId="11" fillId="2" borderId="0" xfId="0" applyFont="1" applyFill="1"/>
    <xf numFmtId="0" fontId="6" fillId="2" borderId="0" xfId="0" applyFont="1" applyFill="1"/>
    <xf numFmtId="0" fontId="43" fillId="0" borderId="0" xfId="0" applyFont="1"/>
    <xf numFmtId="3" fontId="6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44" fillId="0" borderId="0" xfId="0" applyFont="1"/>
    <xf numFmtId="4" fontId="6" fillId="0" borderId="0" xfId="0" applyNumberFormat="1" applyFont="1" applyFill="1" applyAlignment="1">
      <alignment horizontal="center" wrapText="1"/>
    </xf>
    <xf numFmtId="0" fontId="46" fillId="0" borderId="0" xfId="0" applyFont="1"/>
    <xf numFmtId="0" fontId="6" fillId="0" borderId="0" xfId="0" applyFont="1" applyFill="1" applyAlignment="1">
      <alignment horizontal="center"/>
    </xf>
    <xf numFmtId="0" fontId="0" fillId="41" borderId="0" xfId="0" applyFill="1"/>
    <xf numFmtId="3" fontId="0" fillId="0" borderId="0" xfId="0" applyNumberFormat="1" applyFill="1" applyAlignment="1">
      <alignment horizontal="center" wrapText="1"/>
    </xf>
    <xf numFmtId="0" fontId="6" fillId="0" borderId="0" xfId="0" applyFont="1" applyFill="1"/>
    <xf numFmtId="0" fontId="11" fillId="0" borderId="0" xfId="0" applyFont="1" applyFill="1"/>
    <xf numFmtId="3" fontId="1" fillId="0" borderId="0" xfId="0" applyNumberFormat="1" applyFont="1" applyFill="1"/>
    <xf numFmtId="0" fontId="45" fillId="0" borderId="0" xfId="0" applyFont="1"/>
    <xf numFmtId="3" fontId="46" fillId="0" borderId="0" xfId="0" applyNumberFormat="1" applyFont="1"/>
    <xf numFmtId="164" fontId="0" fillId="34" borderId="0" xfId="0" applyNumberFormat="1" applyFill="1" applyAlignment="1">
      <alignment horizontal="center" wrapText="1"/>
    </xf>
    <xf numFmtId="164" fontId="0" fillId="34" borderId="0" xfId="0" applyNumberFormat="1" applyFill="1" applyAlignment="1">
      <alignment horizontal="center" vertical="top" wrapText="1"/>
    </xf>
    <xf numFmtId="3" fontId="0" fillId="34" borderId="0" xfId="0" applyNumberForma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3" fontId="48" fillId="0" borderId="0" xfId="0" applyNumberFormat="1" applyFont="1"/>
    <xf numFmtId="1" fontId="48" fillId="0" borderId="0" xfId="0" applyNumberFormat="1" applyFont="1"/>
    <xf numFmtId="3" fontId="37" fillId="0" borderId="0" xfId="0" applyNumberFormat="1" applyFont="1"/>
    <xf numFmtId="3" fontId="37" fillId="0" borderId="0" xfId="0" applyNumberFormat="1" applyFont="1" applyAlignment="1">
      <alignment horizontal="center"/>
    </xf>
    <xf numFmtId="1" fontId="37" fillId="0" borderId="0" xfId="0" applyNumberFormat="1" applyFont="1"/>
    <xf numFmtId="3" fontId="1" fillId="0" borderId="0" xfId="0" applyNumberFormat="1" applyFont="1" applyAlignment="1">
      <alignment horizontal="center"/>
    </xf>
    <xf numFmtId="0" fontId="49" fillId="0" borderId="0" xfId="0" applyFo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39" borderId="0" xfId="0" applyFill="1" applyAlignment="1">
      <alignment wrapText="1"/>
    </xf>
    <xf numFmtId="0" fontId="0" fillId="36" borderId="0" xfId="0" applyFill="1" applyAlignment="1">
      <alignment wrapText="1"/>
    </xf>
    <xf numFmtId="0" fontId="51" fillId="0" borderId="0" xfId="0" applyFont="1"/>
    <xf numFmtId="3" fontId="1" fillId="0" borderId="0" xfId="0" applyNumberFormat="1" applyFont="1" applyFill="1" applyAlignment="1"/>
    <xf numFmtId="4" fontId="4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center" wrapText="1"/>
    </xf>
    <xf numFmtId="3" fontId="52" fillId="0" borderId="0" xfId="42" applyNumberFormat="1">
      <alignment vertical="top"/>
      <protection locked="0"/>
    </xf>
    <xf numFmtId="4" fontId="11" fillId="0" borderId="0" xfId="0" applyNumberFormat="1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49" fillId="0" borderId="0" xfId="0" applyNumberFormat="1" applyFont="1" applyFill="1" applyAlignment="1">
      <alignment horizontal="center" vertical="top" wrapText="1"/>
    </xf>
    <xf numFmtId="9" fontId="1" fillId="0" borderId="0" xfId="0" applyNumberFormat="1" applyFont="1" applyFill="1" applyAlignment="1">
      <alignment horizontal="center" wrapText="1"/>
    </xf>
    <xf numFmtId="3" fontId="1" fillId="2" borderId="0" xfId="0" applyNumberFormat="1" applyFont="1" applyFill="1"/>
    <xf numFmtId="3" fontId="50" fillId="2" borderId="0" xfId="0" applyNumberFormat="1" applyFont="1" applyFill="1"/>
    <xf numFmtId="0" fontId="34" fillId="0" borderId="0" xfId="0" applyFont="1" applyFill="1"/>
    <xf numFmtId="0" fontId="50" fillId="0" borderId="0" xfId="0" applyFont="1" applyFill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left" wrapText="1"/>
    </xf>
    <xf numFmtId="0" fontId="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0" fillId="0" borderId="12" xfId="0" applyBorder="1"/>
    <xf numFmtId="0" fontId="13" fillId="0" borderId="0" xfId="0" applyFont="1" applyAlignment="1">
      <alignment vertical="center" wrapText="1"/>
    </xf>
    <xf numFmtId="3" fontId="53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3" fontId="32" fillId="0" borderId="0" xfId="0" applyNumberFormat="1" applyFont="1"/>
    <xf numFmtId="0" fontId="47" fillId="0" borderId="0" xfId="0" applyFont="1"/>
    <xf numFmtId="0" fontId="54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/>
    <xf numFmtId="0" fontId="6" fillId="0" borderId="0" xfId="0" applyFont="1" applyFill="1" applyAlignment="1"/>
    <xf numFmtId="0" fontId="33" fillId="0" borderId="0" xfId="0" applyFont="1" applyBorder="1"/>
    <xf numFmtId="0" fontId="6" fillId="0" borderId="0" xfId="0" applyFont="1" applyBorder="1"/>
    <xf numFmtId="0" fontId="35" fillId="0" borderId="0" xfId="0" applyFont="1" applyFill="1"/>
    <xf numFmtId="1" fontId="55" fillId="0" borderId="0" xfId="42" applyNumberFormat="1" applyFont="1" applyAlignment="1" applyProtection="1"/>
    <xf numFmtId="1" fontId="55" fillId="0" borderId="0" xfId="42" applyNumberFormat="1" applyFont="1">
      <alignment vertical="top"/>
      <protection locked="0"/>
    </xf>
    <xf numFmtId="3" fontId="55" fillId="0" borderId="0" xfId="42" applyNumberFormat="1" applyFont="1" applyAlignment="1" applyProtection="1"/>
    <xf numFmtId="3" fontId="55" fillId="0" borderId="0" xfId="42" applyNumberFormat="1" applyFont="1">
      <alignment vertical="top"/>
      <protection locked="0"/>
    </xf>
    <xf numFmtId="3" fontId="47" fillId="0" borderId="0" xfId="42" applyNumberFormat="1" applyFont="1" applyAlignment="1" applyProtection="1"/>
    <xf numFmtId="10" fontId="6" fillId="0" borderId="0" xfId="0" applyNumberFormat="1" applyFont="1" applyAlignment="1">
      <alignment horizontal="center"/>
    </xf>
    <xf numFmtId="4" fontId="11" fillId="0" borderId="0" xfId="0" applyNumberFormat="1" applyFont="1"/>
    <xf numFmtId="3" fontId="7" fillId="0" borderId="1" xfId="0" applyNumberFormat="1" applyFont="1" applyBorder="1"/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3" fontId="0" fillId="42" borderId="0" xfId="0" applyNumberFormat="1" applyFill="1" applyAlignment="1" applyProtection="1">
      <alignment vertical="top"/>
      <protection locked="0"/>
    </xf>
    <xf numFmtId="0" fontId="52" fillId="0" borderId="0" xfId="42" applyAlignment="1" applyProtection="1"/>
    <xf numFmtId="0" fontId="52" fillId="0" borderId="0" xfId="42">
      <alignment vertical="top"/>
      <protection locked="0"/>
    </xf>
    <xf numFmtId="0" fontId="52" fillId="0" borderId="0" xfId="42">
      <alignment vertical="top"/>
      <protection locked="0"/>
    </xf>
    <xf numFmtId="3" fontId="0" fillId="42" borderId="0" xfId="0" applyNumberFormat="1" applyFill="1"/>
    <xf numFmtId="167" fontId="0" fillId="0" borderId="0" xfId="0" applyNumberFormat="1" applyAlignment="1">
      <alignment wrapText="1"/>
    </xf>
    <xf numFmtId="167" fontId="1" fillId="0" borderId="0" xfId="0" applyNumberFormat="1" applyFont="1" applyFill="1" applyAlignment="1">
      <alignment wrapText="1"/>
    </xf>
    <xf numFmtId="167" fontId="0" fillId="0" borderId="0" xfId="0" applyNumberFormat="1" applyFill="1" applyAlignment="1">
      <alignment wrapText="1"/>
    </xf>
    <xf numFmtId="167" fontId="0" fillId="0" borderId="0" xfId="0" applyNumberFormat="1" applyFont="1" applyFill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center" wrapText="1"/>
    </xf>
    <xf numFmtId="167" fontId="1" fillId="0" borderId="0" xfId="0" applyNumberFormat="1" applyFont="1" applyFill="1" applyAlignment="1">
      <alignment horizontal="center"/>
    </xf>
    <xf numFmtId="0" fontId="0" fillId="38" borderId="0" xfId="0" applyFill="1" applyAlignment="1">
      <alignment wrapText="1"/>
    </xf>
    <xf numFmtId="167" fontId="0" fillId="38" borderId="0" xfId="0" applyNumberFormat="1" applyFill="1" applyAlignment="1">
      <alignment wrapText="1"/>
    </xf>
    <xf numFmtId="3" fontId="0" fillId="38" borderId="0" xfId="0" applyNumberFormat="1" applyFill="1"/>
    <xf numFmtId="3" fontId="0" fillId="38" borderId="0" xfId="0" applyNumberFormat="1" applyFill="1" applyAlignment="1"/>
    <xf numFmtId="0" fontId="4" fillId="38" borderId="0" xfId="0" applyFont="1" applyFill="1"/>
    <xf numFmtId="0" fontId="0" fillId="37" borderId="0" xfId="0" applyFill="1" applyAlignment="1">
      <alignment wrapText="1"/>
    </xf>
    <xf numFmtId="0" fontId="0" fillId="37" borderId="0" xfId="0" applyFill="1"/>
    <xf numFmtId="0" fontId="1" fillId="37" borderId="0" xfId="0" applyFont="1" applyFill="1" applyAlignment="1">
      <alignment wrapText="1"/>
    </xf>
    <xf numFmtId="2" fontId="0" fillId="0" borderId="0" xfId="0" applyNumberFormat="1" applyAlignment="1" applyProtection="1">
      <alignment vertical="top"/>
      <protection locked="0"/>
    </xf>
    <xf numFmtId="2" fontId="0" fillId="42" borderId="0" xfId="0" applyNumberFormat="1" applyFill="1" applyAlignment="1" applyProtection="1">
      <alignment vertical="top"/>
      <protection locked="0"/>
    </xf>
    <xf numFmtId="166" fontId="6" fillId="0" borderId="0" xfId="0" applyNumberFormat="1" applyFont="1" applyFill="1" applyAlignment="1">
      <alignment horizontal="center" wrapText="1"/>
    </xf>
    <xf numFmtId="1" fontId="55" fillId="0" borderId="0" xfId="42" applyNumberFormat="1" applyFont="1" applyAlignment="1" applyProtection="1">
      <alignment horizontal="center"/>
    </xf>
    <xf numFmtId="3" fontId="55" fillId="0" borderId="0" xfId="42" applyNumberFormat="1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166" fontId="55" fillId="0" borderId="0" xfId="42" applyNumberFormat="1" applyFont="1" applyAlignment="1">
      <alignment horizontal="center" vertical="top"/>
      <protection locked="0"/>
    </xf>
    <xf numFmtId="3" fontId="11" fillId="0" borderId="0" xfId="0" applyNumberFormat="1" applyFont="1" applyAlignment="1">
      <alignment horizontal="center"/>
    </xf>
    <xf numFmtId="0" fontId="2" fillId="36" borderId="0" xfId="0" applyFont="1" applyFill="1" applyAlignment="1"/>
    <xf numFmtId="165" fontId="14" fillId="36" borderId="0" xfId="0" applyNumberFormat="1" applyFont="1" applyFill="1" applyAlignment="1">
      <alignment vertical="center" wrapText="1"/>
    </xf>
    <xf numFmtId="165" fontId="14" fillId="36" borderId="0" xfId="0" applyNumberFormat="1" applyFont="1" applyFill="1" applyAlignment="1">
      <alignment horizontal="center" vertical="center" wrapText="1"/>
    </xf>
    <xf numFmtId="0" fontId="0" fillId="36" borderId="0" xfId="0" applyFill="1" applyAlignment="1"/>
    <xf numFmtId="4" fontId="0" fillId="36" borderId="0" xfId="0" applyNumberFormat="1" applyFill="1" applyAlignment="1">
      <alignment wrapText="1"/>
    </xf>
    <xf numFmtId="0" fontId="56" fillId="0" borderId="0" xfId="0" applyFont="1"/>
    <xf numFmtId="3" fontId="53" fillId="0" borderId="0" xfId="0" applyNumberFormat="1" applyFont="1" applyAlignment="1">
      <alignment horizontal="center" vertical="center" wrapText="1"/>
    </xf>
    <xf numFmtId="0" fontId="57" fillId="0" borderId="0" xfId="0" applyFont="1" applyFill="1"/>
    <xf numFmtId="0" fontId="58" fillId="0" borderId="0" xfId="0" applyFont="1" applyFill="1" applyAlignment="1">
      <alignment horizontal="left"/>
    </xf>
    <xf numFmtId="0" fontId="45" fillId="43" borderId="0" xfId="0" applyFont="1" applyFill="1"/>
    <xf numFmtId="0" fontId="0" fillId="43" borderId="0" xfId="0" applyFont="1" applyFill="1"/>
    <xf numFmtId="4" fontId="6" fillId="43" borderId="0" xfId="0" applyNumberFormat="1" applyFont="1" applyFill="1" applyAlignment="1">
      <alignment horizontal="left"/>
    </xf>
    <xf numFmtId="4" fontId="0" fillId="43" borderId="0" xfId="0" applyNumberFormat="1" applyFont="1" applyFill="1" applyAlignment="1">
      <alignment horizontal="center"/>
    </xf>
    <xf numFmtId="4" fontId="4" fillId="43" borderId="0" xfId="0" applyNumberFormat="1" applyFont="1" applyFill="1" applyAlignment="1">
      <alignment horizontal="center" vertical="top"/>
    </xf>
    <xf numFmtId="9" fontId="0" fillId="43" borderId="0" xfId="0" applyNumberFormat="1" applyFont="1" applyFill="1" applyAlignment="1">
      <alignment horizontal="center"/>
    </xf>
    <xf numFmtId="0" fontId="0" fillId="43" borderId="0" xfId="0" applyFont="1" applyFill="1" applyAlignment="1">
      <alignment horizontal="center"/>
    </xf>
    <xf numFmtId="10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0" fillId="44" borderId="0" xfId="0" applyFill="1"/>
    <xf numFmtId="3" fontId="16" fillId="44" borderId="0" xfId="0" applyNumberFormat="1" applyFont="1" applyFill="1"/>
    <xf numFmtId="3" fontId="1" fillId="44" borderId="0" xfId="0" applyNumberFormat="1" applyFont="1" applyFill="1"/>
    <xf numFmtId="3" fontId="0" fillId="44" borderId="0" xfId="0" applyNumberFormat="1" applyFill="1"/>
    <xf numFmtId="3" fontId="15" fillId="44" borderId="0" xfId="0" applyNumberFormat="1" applyFont="1" applyFill="1"/>
    <xf numFmtId="10" fontId="0" fillId="35" borderId="0" xfId="0" applyNumberFormat="1" applyFill="1" applyAlignment="1">
      <alignment horizontal="center"/>
    </xf>
    <xf numFmtId="9" fontId="0" fillId="35" borderId="0" xfId="0" applyNumberFormat="1" applyFill="1" applyAlignment="1">
      <alignment horizontal="center" wrapText="1"/>
    </xf>
    <xf numFmtId="2" fontId="0" fillId="35" borderId="0" xfId="0" applyNumberFormat="1" applyFill="1" applyAlignment="1">
      <alignment horizontal="center"/>
    </xf>
    <xf numFmtId="3" fontId="0" fillId="35" borderId="0" xfId="0" applyNumberFormat="1" applyFill="1"/>
    <xf numFmtId="10" fontId="0" fillId="0" borderId="0" xfId="0" applyNumberFormat="1"/>
    <xf numFmtId="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03A13FB-5873-4227-B89C-E800C226FDC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Human</a:t>
            </a:r>
            <a:r>
              <a:rPr lang="en-US" baseline="0"/>
              <a:t>-Appropriated Net Primary Productivity (HANPP)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Uganda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HANPP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831569949010057"/>
                  <c:y val="-0.303195519363498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'UGA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Summary'!$Z$26:$AR$26</c:f>
              <c:numCache>
                <c:formatCode>#,##0</c:formatCode>
                <c:ptCount val="19"/>
                <c:pt idx="0">
                  <c:v>63866689.789190158</c:v>
                </c:pt>
                <c:pt idx="1">
                  <c:v>68152042.355314404</c:v>
                </c:pt>
                <c:pt idx="2">
                  <c:v>69703849.00263384</c:v>
                </c:pt>
                <c:pt idx="3">
                  <c:v>68377935.651115537</c:v>
                </c:pt>
                <c:pt idx="4">
                  <c:v>75279345.723715872</c:v>
                </c:pt>
                <c:pt idx="5">
                  <c:v>63685605.620359376</c:v>
                </c:pt>
                <c:pt idx="6">
                  <c:v>74071055.313024297</c:v>
                </c:pt>
                <c:pt idx="7">
                  <c:v>71433466.974574581</c:v>
                </c:pt>
                <c:pt idx="8">
                  <c:v>70186754.389529735</c:v>
                </c:pt>
                <c:pt idx="9">
                  <c:v>80093602.807284385</c:v>
                </c:pt>
                <c:pt idx="10">
                  <c:v>73509052.624366835</c:v>
                </c:pt>
                <c:pt idx="11">
                  <c:v>78661186.42943491</c:v>
                </c:pt>
                <c:pt idx="12">
                  <c:v>79448615.897804007</c:v>
                </c:pt>
                <c:pt idx="13">
                  <c:v>72013884.629011214</c:v>
                </c:pt>
                <c:pt idx="14">
                  <c:v>80501086.442648426</c:v>
                </c:pt>
                <c:pt idx="15">
                  <c:v>89069125.458977297</c:v>
                </c:pt>
                <c:pt idx="16">
                  <c:v>101778879.0715223</c:v>
                </c:pt>
                <c:pt idx="17">
                  <c:v>85046460.813782439</c:v>
                </c:pt>
                <c:pt idx="18">
                  <c:v>94011438.69318378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0-40B0-BE45-D2DFE0D051AB}"/>
            </c:ext>
          </c:extLst>
        </c:ser>
        <c:ser>
          <c:idx val="2"/>
          <c:order val="2"/>
          <c:tx>
            <c:v>Potential NPP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868667603128986"/>
                  <c:y val="-0.165721635222947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'UGA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Summary'!$Z$30:$AR$30</c:f>
              <c:numCache>
                <c:formatCode>#,##0</c:formatCode>
                <c:ptCount val="19"/>
                <c:pt idx="0">
                  <c:v>143494195.64944962</c:v>
                </c:pt>
                <c:pt idx="1">
                  <c:v>140118293.4004854</c:v>
                </c:pt>
                <c:pt idx="2">
                  <c:v>162249417.74980083</c:v>
                </c:pt>
                <c:pt idx="3">
                  <c:v>154757771.70048779</c:v>
                </c:pt>
                <c:pt idx="4">
                  <c:v>170345845.42299351</c:v>
                </c:pt>
                <c:pt idx="5">
                  <c:v>137706856.30834144</c:v>
                </c:pt>
                <c:pt idx="6">
                  <c:v>163775187.65207818</c:v>
                </c:pt>
                <c:pt idx="7">
                  <c:v>157106372.11042005</c:v>
                </c:pt>
                <c:pt idx="8">
                  <c:v>142677229.22084191</c:v>
                </c:pt>
                <c:pt idx="9">
                  <c:v>170225181.44961229</c:v>
                </c:pt>
                <c:pt idx="10">
                  <c:v>150568200.62201488</c:v>
                </c:pt>
                <c:pt idx="11">
                  <c:v>149783091.26030582</c:v>
                </c:pt>
                <c:pt idx="12">
                  <c:v>153305488.60906324</c:v>
                </c:pt>
                <c:pt idx="13">
                  <c:v>131325965.96572459</c:v>
                </c:pt>
                <c:pt idx="14">
                  <c:v>153970511.69343758</c:v>
                </c:pt>
                <c:pt idx="15">
                  <c:v>155377687.8389928</c:v>
                </c:pt>
                <c:pt idx="16">
                  <c:v>160196754.46009147</c:v>
                </c:pt>
                <c:pt idx="17">
                  <c:v>103746367.18261613</c:v>
                </c:pt>
                <c:pt idx="18">
                  <c:v>123088819.70477411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0-40B0-BE45-D2DFE0D0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244512"/>
        <c:axId val="645235776"/>
      </c:scatterChart>
      <c:scatterChart>
        <c:scatterStyle val="lineMarker"/>
        <c:varyColors val="0"/>
        <c:ser>
          <c:idx val="1"/>
          <c:order val="1"/>
          <c:tx>
            <c:v>HANPP Intensity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'UGA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Summary'!$Z$35:$AR$35</c:f>
              <c:numCache>
                <c:formatCode>0.00%</c:formatCode>
                <c:ptCount val="19"/>
                <c:pt idx="0">
                  <c:v>0.44508204321527989</c:v>
                </c:pt>
                <c:pt idx="1">
                  <c:v>0.48638932648517624</c:v>
                </c:pt>
                <c:pt idx="2">
                  <c:v>0.42960923970846981</c:v>
                </c:pt>
                <c:pt idx="3">
                  <c:v>0.44183846083963751</c:v>
                </c:pt>
                <c:pt idx="4">
                  <c:v>0.44192064406846149</c:v>
                </c:pt>
                <c:pt idx="5">
                  <c:v>0.46247229315699434</c:v>
                </c:pt>
                <c:pt idx="6">
                  <c:v>0.45227275495711755</c:v>
                </c:pt>
                <c:pt idx="7">
                  <c:v>0.45468217498121943</c:v>
                </c:pt>
                <c:pt idx="8">
                  <c:v>0.49192681111638126</c:v>
                </c:pt>
                <c:pt idx="9">
                  <c:v>0.47051559660691322</c:v>
                </c:pt>
                <c:pt idx="10">
                  <c:v>0.48821100551572194</c:v>
                </c:pt>
                <c:pt idx="11">
                  <c:v>0.52516733209044797</c:v>
                </c:pt>
                <c:pt idx="12">
                  <c:v>0.51823725698694323</c:v>
                </c:pt>
                <c:pt idx="13">
                  <c:v>0.54835983196047056</c:v>
                </c:pt>
                <c:pt idx="14">
                  <c:v>0.52283444120085687</c:v>
                </c:pt>
                <c:pt idx="15">
                  <c:v>0.57324270104516872</c:v>
                </c:pt>
                <c:pt idx="16">
                  <c:v>0.63533671087498622</c:v>
                </c:pt>
                <c:pt idx="17">
                  <c:v>0.81975362726756695</c:v>
                </c:pt>
                <c:pt idx="18">
                  <c:v>0.76376911338225673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0-40B0-BE45-D2DFE0D0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292640"/>
        <c:axId val="672292224"/>
      </c:scatterChart>
      <c:valAx>
        <c:axId val="64524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5776"/>
        <c:crosses val="autoZero"/>
        <c:crossBetween val="midCat"/>
      </c:valAx>
      <c:valAx>
        <c:axId val="6452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NPP Metric Tons Carbon)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44512"/>
        <c:crosses val="autoZero"/>
        <c:crossBetween val="midCat"/>
      </c:valAx>
      <c:valAx>
        <c:axId val="672292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HANPP Intensity</a:t>
                </a:r>
                <a:r>
                  <a:rPr lang="en-US" baseline="0"/>
                  <a:t> (% Potential NPP)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292640"/>
        <c:crosses val="max"/>
        <c:crossBetween val="midCat"/>
      </c:valAx>
      <c:valAx>
        <c:axId val="67229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29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2983448672843881"/>
          <c:y val="0.19821462488129155"/>
          <c:w val="0.5446952846115185"/>
          <c:h val="5.270700136841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Uganda: NPPo</a:t>
            </a:r>
            <a:r>
              <a:rPr lang="en-US" baseline="0"/>
              <a:t> and HANPP Per Capita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59094662650183"/>
          <c:y val="0.3002495069999021"/>
          <c:w val="0.74957931587945892"/>
          <c:h val="0.56587768003244709"/>
        </c:manualLayout>
      </c:layout>
      <c:lineChart>
        <c:grouping val="standard"/>
        <c:varyColors val="0"/>
        <c:ser>
          <c:idx val="0"/>
          <c:order val="0"/>
          <c:tx>
            <c:strRef>
              <c:f>'[2]Bol Graphs'!$B$26</c:f>
              <c:strCache>
                <c:ptCount val="1"/>
                <c:pt idx="0">
                  <c:v>HANPP per Capita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'UGA Summary'!$Z$59:$AR$59</c:f>
              <c:numCache>
                <c:formatCode>#,##0</c:formatCode>
                <c:ptCount val="19"/>
                <c:pt idx="0">
                  <c:v>18561674</c:v>
                </c:pt>
                <c:pt idx="1">
                  <c:v>19175988</c:v>
                </c:pt>
                <c:pt idx="2">
                  <c:v>19793541</c:v>
                </c:pt>
                <c:pt idx="3">
                  <c:v>20413152</c:v>
                </c:pt>
                <c:pt idx="4">
                  <c:v>21032821</c:v>
                </c:pt>
                <c:pt idx="5">
                  <c:v>21655398</c:v>
                </c:pt>
                <c:pt idx="6">
                  <c:v>22290780</c:v>
                </c:pt>
                <c:pt idx="7">
                  <c:v>22952410</c:v>
                </c:pt>
                <c:pt idx="8">
                  <c:v>23650172</c:v>
                </c:pt>
                <c:pt idx="9">
                  <c:v>24388968</c:v>
                </c:pt>
                <c:pt idx="10">
                  <c:v>25167257</c:v>
                </c:pt>
                <c:pt idx="11">
                  <c:v>25980552</c:v>
                </c:pt>
                <c:pt idx="12">
                  <c:v>26821297</c:v>
                </c:pt>
                <c:pt idx="13">
                  <c:v>27684585</c:v>
                </c:pt>
                <c:pt idx="14">
                  <c:v>28571475</c:v>
                </c:pt>
                <c:pt idx="15">
                  <c:v>29486338</c:v>
                </c:pt>
                <c:pt idx="16">
                  <c:v>30431736</c:v>
                </c:pt>
                <c:pt idx="17">
                  <c:v>31411096</c:v>
                </c:pt>
                <c:pt idx="18">
                  <c:v>32428167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1-4402-85BC-0542E1E6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7776"/>
        <c:axId val="215866512"/>
      </c:lineChart>
      <c:lineChart>
        <c:grouping val="standard"/>
        <c:varyColors val="0"/>
        <c:ser>
          <c:idx val="1"/>
          <c:order val="1"/>
          <c:tx>
            <c:v>NPPo per capita (MT C)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963690136368319"/>
                  <c:y val="-0.398604520731942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'UGA Summary'!$Z$33:$AR$33</c:f>
              <c:numCache>
                <c:formatCode>#,##0.00</c:formatCode>
                <c:ptCount val="19"/>
                <c:pt idx="0">
                  <c:v>7.7306710402008791</c:v>
                </c:pt>
                <c:pt idx="1">
                  <c:v>7.3069660556986893</c:v>
                </c:pt>
                <c:pt idx="2">
                  <c:v>8.1970890276682091</c:v>
                </c:pt>
                <c:pt idx="3">
                  <c:v>7.5812775851807599</c:v>
                </c:pt>
                <c:pt idx="4">
                  <c:v>8.0990488828385647</c:v>
                </c:pt>
                <c:pt idx="5">
                  <c:v>6.3590083317028601</c:v>
                </c:pt>
                <c:pt idx="6">
                  <c:v>7.3472165465756776</c:v>
                </c:pt>
                <c:pt idx="7">
                  <c:v>6.8448747695958749</c:v>
                </c:pt>
                <c:pt idx="8">
                  <c:v>6.0328199397806461</c:v>
                </c:pt>
                <c:pt idx="9">
                  <c:v>6.9795975561414609</c:v>
                </c:pt>
                <c:pt idx="10">
                  <c:v>5.982702072856604</c:v>
                </c:pt>
                <c:pt idx="11">
                  <c:v>5.765200495366912</c:v>
                </c:pt>
                <c:pt idx="12">
                  <c:v>5.7158119016042823</c:v>
                </c:pt>
                <c:pt idx="13">
                  <c:v>4.7436494339981827</c:v>
                </c:pt>
                <c:pt idx="14">
                  <c:v>5.3889591522116929</c:v>
                </c:pt>
                <c:pt idx="15">
                  <c:v>5.2694806604669866</c:v>
                </c:pt>
                <c:pt idx="16">
                  <c:v>5.2641346014598538</c:v>
                </c:pt>
                <c:pt idx="17">
                  <c:v>3.302857282745439</c:v>
                </c:pt>
                <c:pt idx="18">
                  <c:v>3.795737813511757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1-4402-85BC-0542E1E6803F}"/>
            </c:ext>
          </c:extLst>
        </c:ser>
        <c:ser>
          <c:idx val="2"/>
          <c:order val="2"/>
          <c:tx>
            <c:v>HANPP Per Capita (MT 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2229597784057462E-3"/>
                  <c:y val="-0.488215469094828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'UGA Summary'!$Z$28:$AR$28</c:f>
              <c:numCache>
                <c:formatCode>0.00</c:formatCode>
                <c:ptCount val="19"/>
                <c:pt idx="0">
                  <c:v>3.4407828619978003</c:v>
                </c:pt>
                <c:pt idx="1">
                  <c:v>3.5540302984813299</c:v>
                </c:pt>
                <c:pt idx="2">
                  <c:v>3.5215451849991792</c:v>
                </c:pt>
                <c:pt idx="3">
                  <c:v>3.3497000194343105</c:v>
                </c:pt>
                <c:pt idx="4">
                  <c:v>3.579136898645972</c:v>
                </c:pt>
                <c:pt idx="5">
                  <c:v>2.9408651653670543</c:v>
                </c:pt>
                <c:pt idx="6">
                  <c:v>3.3229458687863009</c:v>
                </c:pt>
                <c:pt idx="7">
                  <c:v>3.1122425477139255</c:v>
                </c:pt>
                <c:pt idx="8">
                  <c:v>2.9677058750156124</c:v>
                </c:pt>
                <c:pt idx="9">
                  <c:v>3.2840095082040528</c:v>
                </c:pt>
                <c:pt idx="10">
                  <c:v>2.9208209946903168</c:v>
                </c:pt>
                <c:pt idx="11">
                  <c:v>3.0276949631183707</c:v>
                </c:pt>
                <c:pt idx="12">
                  <c:v>2.9621466813407276</c:v>
                </c:pt>
                <c:pt idx="13">
                  <c:v>2.6012268065066251</c:v>
                </c:pt>
                <c:pt idx="14">
                  <c:v>2.8175334470008435</c:v>
                </c:pt>
                <c:pt idx="15">
                  <c:v>3.0206913269113751</c:v>
                </c:pt>
                <c:pt idx="16">
                  <c:v>3.3444979632947098</c:v>
                </c:pt>
                <c:pt idx="17">
                  <c:v>2.7075292378776736</c:v>
                </c:pt>
                <c:pt idx="18">
                  <c:v>2.8990673044573807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51-4402-85BC-0542E1E6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73584"/>
        <c:axId val="868075248"/>
      </c:lineChart>
      <c:catAx>
        <c:axId val="2158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66512"/>
        <c:crosses val="autoZero"/>
        <c:auto val="1"/>
        <c:lblAlgn val="ctr"/>
        <c:lblOffset val="100"/>
        <c:tickMarkSkip val="1"/>
        <c:noMultiLvlLbl val="0"/>
      </c:catAx>
      <c:valAx>
        <c:axId val="2158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57776"/>
        <c:crosses val="autoZero"/>
        <c:crossBetween val="between"/>
      </c:valAx>
      <c:valAx>
        <c:axId val="86807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(metric tons)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073584"/>
        <c:crosses val="max"/>
        <c:crossBetween val="between"/>
      </c:valAx>
      <c:catAx>
        <c:axId val="86807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807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Uganda: HANPP</a:t>
            </a:r>
            <a:r>
              <a:rPr lang="en-US" baseline="0"/>
              <a:t> Component Streams</a:t>
            </a:r>
            <a:endParaRPr lang="en-US"/>
          </a:p>
        </c:rich>
      </c:tx>
      <c:layout>
        <c:manualLayout>
          <c:xMode val="edge"/>
          <c:yMode val="edge"/>
          <c:x val="0.35690839085150555"/>
          <c:y val="8.98282900406950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'[2]Bol Graphs'!$C$5</c:f>
              <c:strCache>
                <c:ptCount val="1"/>
                <c:pt idx="0">
                  <c:v>Wood Harvest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Summary'!$Z$6:$AR$6</c:f>
              <c:numCache>
                <c:formatCode>#,##0</c:formatCode>
                <c:ptCount val="19"/>
                <c:pt idx="0">
                  <c:v>2894291.6292592594</c:v>
                </c:pt>
                <c:pt idx="1">
                  <c:v>3005868.8285185182</c:v>
                </c:pt>
                <c:pt idx="2">
                  <c:v>3078408.6981481477</c:v>
                </c:pt>
                <c:pt idx="3">
                  <c:v>3143737.288148148</c:v>
                </c:pt>
                <c:pt idx="4">
                  <c:v>3219904.2522222218</c:v>
                </c:pt>
                <c:pt idx="5">
                  <c:v>3296277.1807407411</c:v>
                </c:pt>
                <c:pt idx="6">
                  <c:v>3385731.8803703706</c:v>
                </c:pt>
                <c:pt idx="7">
                  <c:v>3472681.184074074</c:v>
                </c:pt>
                <c:pt idx="8">
                  <c:v>3547181.2496296293</c:v>
                </c:pt>
                <c:pt idx="9">
                  <c:v>3605476.2548148148</c:v>
                </c:pt>
                <c:pt idx="10">
                  <c:v>3665008.5611111107</c:v>
                </c:pt>
                <c:pt idx="11">
                  <c:v>3725804.9237037036</c:v>
                </c:pt>
                <c:pt idx="12">
                  <c:v>3787894.1170370369</c:v>
                </c:pt>
                <c:pt idx="13">
                  <c:v>3851305.9251851849</c:v>
                </c:pt>
                <c:pt idx="14">
                  <c:v>3907848.7181481482</c:v>
                </c:pt>
                <c:pt idx="15">
                  <c:v>3965471.8148148148</c:v>
                </c:pt>
                <c:pt idx="16">
                  <c:v>4024282.7407407402</c:v>
                </c:pt>
                <c:pt idx="17">
                  <c:v>4084198.2014814815</c:v>
                </c:pt>
                <c:pt idx="18">
                  <c:v>4145301.4914814811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D0-457A-85C0-92A294DA3B14}"/>
            </c:ext>
          </c:extLst>
        </c:ser>
        <c:ser>
          <c:idx val="1"/>
          <c:order val="1"/>
          <c:tx>
            <c:strRef>
              <c:f>'[2]Bol Graphs'!$C$9</c:f>
              <c:strCache>
                <c:ptCount val="1"/>
                <c:pt idx="0">
                  <c:v>Permanent Crops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Summary'!$Z$10:$AR$10</c:f>
              <c:numCache>
                <c:formatCode>#,##0</c:formatCode>
                <c:ptCount val="19"/>
                <c:pt idx="0">
                  <c:v>1645188.52</c:v>
                </c:pt>
                <c:pt idx="1">
                  <c:v>1742897.355</c:v>
                </c:pt>
                <c:pt idx="2">
                  <c:v>1822241.3</c:v>
                </c:pt>
                <c:pt idx="3">
                  <c:v>1915419.6050000002</c:v>
                </c:pt>
                <c:pt idx="4">
                  <c:v>1988902.9200000002</c:v>
                </c:pt>
                <c:pt idx="5">
                  <c:v>1990390.7715</c:v>
                </c:pt>
                <c:pt idx="6">
                  <c:v>1987507.865</c:v>
                </c:pt>
                <c:pt idx="7">
                  <c:v>1937183.1975</c:v>
                </c:pt>
                <c:pt idx="8">
                  <c:v>1984597.57</c:v>
                </c:pt>
                <c:pt idx="9">
                  <c:v>2067684.4259999997</c:v>
                </c:pt>
                <c:pt idx="10">
                  <c:v>2104069.8830000004</c:v>
                </c:pt>
                <c:pt idx="11">
                  <c:v>2041479.7689999999</c:v>
                </c:pt>
                <c:pt idx="12">
                  <c:v>2047606.0559999999</c:v>
                </c:pt>
                <c:pt idx="13">
                  <c:v>1917187.6850000001</c:v>
                </c:pt>
                <c:pt idx="14">
                  <c:v>1909310.2855</c:v>
                </c:pt>
                <c:pt idx="15">
                  <c:v>1965145.9489999998</c:v>
                </c:pt>
                <c:pt idx="16">
                  <c:v>1005788.625</c:v>
                </c:pt>
                <c:pt idx="17">
                  <c:v>1056140.9075</c:v>
                </c:pt>
                <c:pt idx="18">
                  <c:v>1076375.21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D0-457A-85C0-92A294DA3B14}"/>
            </c:ext>
          </c:extLst>
        </c:ser>
        <c:ser>
          <c:idx val="2"/>
          <c:order val="2"/>
          <c:tx>
            <c:strRef>
              <c:f>'[2]Bol Graphs'!$C$11</c:f>
              <c:strCache>
                <c:ptCount val="1"/>
                <c:pt idx="0">
                  <c:v>Grazed NPP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Summary'!$Z$12:$AR$12</c:f>
              <c:numCache>
                <c:formatCode>#,##0</c:formatCode>
                <c:ptCount val="19"/>
                <c:pt idx="0">
                  <c:v>9010564.0310750008</c:v>
                </c:pt>
                <c:pt idx="1">
                  <c:v>9259453.1597499996</c:v>
                </c:pt>
                <c:pt idx="2">
                  <c:v>8948931.002412999</c:v>
                </c:pt>
                <c:pt idx="3">
                  <c:v>9129963.8492649999</c:v>
                </c:pt>
                <c:pt idx="4">
                  <c:v>9552876.0785499997</c:v>
                </c:pt>
                <c:pt idx="5">
                  <c:v>9820998.872299999</c:v>
                </c:pt>
                <c:pt idx="6">
                  <c:v>9844764.2090249993</c:v>
                </c:pt>
                <c:pt idx="7">
                  <c:v>9747016.2118800003</c:v>
                </c:pt>
                <c:pt idx="8">
                  <c:v>10139099.995030001</c:v>
                </c:pt>
                <c:pt idx="9">
                  <c:v>10390135.366624</c:v>
                </c:pt>
                <c:pt idx="10">
                  <c:v>10710428.436212001</c:v>
                </c:pt>
                <c:pt idx="11">
                  <c:v>11014842.070459999</c:v>
                </c:pt>
                <c:pt idx="12">
                  <c:v>11374405.506859999</c:v>
                </c:pt>
                <c:pt idx="13">
                  <c:v>11754200.713059999</c:v>
                </c:pt>
                <c:pt idx="14">
                  <c:v>12305817.117225001</c:v>
                </c:pt>
                <c:pt idx="15">
                  <c:v>12742936.014405001</c:v>
                </c:pt>
                <c:pt idx="16">
                  <c:v>22406623.778137501</c:v>
                </c:pt>
                <c:pt idx="17">
                  <c:v>23077833.8457275</c:v>
                </c:pt>
                <c:pt idx="18">
                  <c:v>23760503.710355002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D0-457A-85C0-92A294DA3B14}"/>
            </c:ext>
          </c:extLst>
        </c:ser>
        <c:ser>
          <c:idx val="3"/>
          <c:order val="3"/>
          <c:tx>
            <c:strRef>
              <c:f>'[1]LAO Graphs'!$C$22</c:f>
              <c:strCache>
                <c:ptCount val="1"/>
                <c:pt idx="0">
                  <c:v>Arable Land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Summary'!$Z$18:$AR$18</c:f>
              <c:numCache>
                <c:formatCode>#,##0</c:formatCode>
                <c:ptCount val="19"/>
                <c:pt idx="0">
                  <c:v>50209694.640000008</c:v>
                </c:pt>
                <c:pt idx="1">
                  <c:v>54037350.359999999</c:v>
                </c:pt>
                <c:pt idx="2">
                  <c:v>55728335.299999997</c:v>
                </c:pt>
                <c:pt idx="3">
                  <c:v>54066175.899999991</c:v>
                </c:pt>
                <c:pt idx="4">
                  <c:v>60380043.899999999</c:v>
                </c:pt>
                <c:pt idx="5">
                  <c:v>48464485.18999999</c:v>
                </c:pt>
                <c:pt idx="6">
                  <c:v>58715833.799999997</c:v>
                </c:pt>
                <c:pt idx="7">
                  <c:v>56142488.100000001</c:v>
                </c:pt>
                <c:pt idx="8">
                  <c:v>54391976.100000001</c:v>
                </c:pt>
                <c:pt idx="9">
                  <c:v>63843957</c:v>
                </c:pt>
                <c:pt idx="10">
                  <c:v>56847369.600000001</c:v>
                </c:pt>
                <c:pt idx="11">
                  <c:v>61678398.600000001</c:v>
                </c:pt>
                <c:pt idx="12">
                  <c:v>62015624.29999999</c:v>
                </c:pt>
                <c:pt idx="13">
                  <c:v>54286678.42499999</c:v>
                </c:pt>
                <c:pt idx="14">
                  <c:v>62126151.500000007</c:v>
                </c:pt>
                <c:pt idx="15">
                  <c:v>70128562.500000015</c:v>
                </c:pt>
                <c:pt idx="16">
                  <c:v>74056174.874999985</c:v>
                </c:pt>
                <c:pt idx="17">
                  <c:v>56637147.600000001</c:v>
                </c:pt>
                <c:pt idx="18">
                  <c:v>64796000.625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D0-457A-85C0-92A294DA3B14}"/>
            </c:ext>
          </c:extLst>
        </c:ser>
        <c:ser>
          <c:idx val="5"/>
          <c:order val="4"/>
          <c:tx>
            <c:strRef>
              <c:f>'[1]LAO Graphs'!$C$25</c:f>
              <c:strCache>
                <c:ptCount val="1"/>
                <c:pt idx="0">
                  <c:v>Infrastructure &amp; Settlement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Summary'!$Z$20:$AR$20</c:f>
              <c:numCache>
                <c:formatCode>#,##0</c:formatCode>
                <c:ptCount val="19"/>
                <c:pt idx="0">
                  <c:v>106950.96885588451</c:v>
                </c:pt>
                <c:pt idx="1">
                  <c:v>106472.65204588909</c:v>
                </c:pt>
                <c:pt idx="2">
                  <c:v>125932.70207269711</c:v>
                </c:pt>
                <c:pt idx="3">
                  <c:v>122639.00870240196</c:v>
                </c:pt>
                <c:pt idx="4">
                  <c:v>137618.57294364873</c:v>
                </c:pt>
                <c:pt idx="5">
                  <c:v>113453.60581864203</c:v>
                </c:pt>
                <c:pt idx="6">
                  <c:v>137217.55862893126</c:v>
                </c:pt>
                <c:pt idx="7">
                  <c:v>134098.28112050408</c:v>
                </c:pt>
                <c:pt idx="8">
                  <c:v>123899.47487010631</c:v>
                </c:pt>
                <c:pt idx="9">
                  <c:v>186349.75984557252</c:v>
                </c:pt>
                <c:pt idx="10">
                  <c:v>182176.14404371756</c:v>
                </c:pt>
                <c:pt idx="11">
                  <c:v>200661.06627120724</c:v>
                </c:pt>
                <c:pt idx="12">
                  <c:v>223085.91790698169</c:v>
                </c:pt>
                <c:pt idx="13">
                  <c:v>204511.88076603189</c:v>
                </c:pt>
                <c:pt idx="14">
                  <c:v>251958.82177526137</c:v>
                </c:pt>
                <c:pt idx="15">
                  <c:v>267009.18075745925</c:v>
                </c:pt>
                <c:pt idx="16">
                  <c:v>286009.05264407094</c:v>
                </c:pt>
                <c:pt idx="17">
                  <c:v>191140.25907345852</c:v>
                </c:pt>
                <c:pt idx="18">
                  <c:v>233257.65634729795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D0-457A-85C0-92A294DA3B14}"/>
            </c:ext>
          </c:extLst>
        </c:ser>
        <c:ser>
          <c:idx val="6"/>
          <c:order val="5"/>
          <c:tx>
            <c:strRef>
              <c:f>'[1]LAO Graphs'!$C$27</c:f>
              <c:strCache>
                <c:ptCount val="1"/>
                <c:pt idx="0">
                  <c:v>Anthropogenic Fires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Summary'!$Z$22:$AR$22</c:f>
              <c:numCache>
                <c:formatCode>#,##0</c:formatCode>
                <c:ptCount val="19"/>
                <c:pt idx="0">
                  <c:v>6000117.3214650005</c:v>
                </c:pt>
                <c:pt idx="1">
                  <c:v>6000117.3214650005</c:v>
                </c:pt>
                <c:pt idx="2">
                  <c:v>6000117.3214650005</c:v>
                </c:pt>
                <c:pt idx="3">
                  <c:v>6000117.3214650005</c:v>
                </c:pt>
                <c:pt idx="4">
                  <c:v>6793928.3012350006</c:v>
                </c:pt>
                <c:pt idx="5">
                  <c:v>9082453.8528749999</c:v>
                </c:pt>
                <c:pt idx="6">
                  <c:v>11292612.442030001</c:v>
                </c:pt>
                <c:pt idx="7">
                  <c:v>8648944.1586750001</c:v>
                </c:pt>
                <c:pt idx="8">
                  <c:v>7130931.7658850001</c:v>
                </c:pt>
                <c:pt idx="9">
                  <c:v>5325652.0364800002</c:v>
                </c:pt>
                <c:pt idx="10">
                  <c:v>4899694.8078600001</c:v>
                </c:pt>
                <c:pt idx="11">
                  <c:v>7564006.9434099998</c:v>
                </c:pt>
                <c:pt idx="12">
                  <c:v>5667772.9632250005</c:v>
                </c:pt>
                <c:pt idx="13">
                  <c:v>9312433.4083399996</c:v>
                </c:pt>
                <c:pt idx="14">
                  <c:v>1742025.05914</c:v>
                </c:pt>
                <c:pt idx="15">
                  <c:v>7385151.0483600004</c:v>
                </c:pt>
                <c:pt idx="16">
                  <c:v>6066503.0094750002</c:v>
                </c:pt>
                <c:pt idx="17">
                  <c:v>3805159.1299300003</c:v>
                </c:pt>
                <c:pt idx="18">
                  <c:v>6393991.5736199999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D0-457A-85C0-92A294DA3B14}"/>
            </c:ext>
          </c:extLst>
        </c:ser>
        <c:ser>
          <c:idx val="4"/>
          <c:order val="8"/>
          <c:tx>
            <c:strRef>
              <c:f>'[1]LAO Summary'!$B$26</c:f>
              <c:strCache>
                <c:ptCount val="1"/>
                <c:pt idx="0">
                  <c:v>HANPP (MT C)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109348890463761"/>
                  <c:y val="-4.307532510154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'[1]LAO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'UGA Summary'!$Z$26:$AR$26</c:f>
              <c:numCache>
                <c:formatCode>#,##0</c:formatCode>
                <c:ptCount val="19"/>
                <c:pt idx="0">
                  <c:v>63866689.789190158</c:v>
                </c:pt>
                <c:pt idx="1">
                  <c:v>68152042.355314404</c:v>
                </c:pt>
                <c:pt idx="2">
                  <c:v>69703849.00263384</c:v>
                </c:pt>
                <c:pt idx="3">
                  <c:v>68377935.651115537</c:v>
                </c:pt>
                <c:pt idx="4">
                  <c:v>75279345.723715872</c:v>
                </c:pt>
                <c:pt idx="5">
                  <c:v>63685605.620359376</c:v>
                </c:pt>
                <c:pt idx="6">
                  <c:v>74071055.313024297</c:v>
                </c:pt>
                <c:pt idx="7">
                  <c:v>71433466.974574581</c:v>
                </c:pt>
                <c:pt idx="8">
                  <c:v>70186754.389529735</c:v>
                </c:pt>
                <c:pt idx="9">
                  <c:v>80093602.807284385</c:v>
                </c:pt>
                <c:pt idx="10">
                  <c:v>73509052.624366835</c:v>
                </c:pt>
                <c:pt idx="11">
                  <c:v>78661186.42943491</c:v>
                </c:pt>
                <c:pt idx="12">
                  <c:v>79448615.897804007</c:v>
                </c:pt>
                <c:pt idx="13">
                  <c:v>72013884.629011214</c:v>
                </c:pt>
                <c:pt idx="14">
                  <c:v>80501086.442648426</c:v>
                </c:pt>
                <c:pt idx="15">
                  <c:v>89069125.458977297</c:v>
                </c:pt>
                <c:pt idx="16">
                  <c:v>101778879.0715223</c:v>
                </c:pt>
                <c:pt idx="17">
                  <c:v>85046460.813782439</c:v>
                </c:pt>
                <c:pt idx="18">
                  <c:v>94011438.69318378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D0-457A-85C0-92A294DA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67648"/>
        <c:axId val="512268064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'[1]LAO Graphs'!$B$13</c15:sqref>
                        </c15:formulaRef>
                      </c:ext>
                    </c:extLst>
                    <c:strCache>
                      <c:ptCount val="1"/>
                      <c:pt idx="0">
                        <c:v>Total NPPh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'[2]BOL Sum'!$Z$14:$AR$14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17763403.404904857</c:v>
                      </c:pt>
                      <c:pt idx="1">
                        <c:v>18100524.295164</c:v>
                      </c:pt>
                      <c:pt idx="2">
                        <c:v>18426283.053091712</c:v>
                      </c:pt>
                      <c:pt idx="3">
                        <c:v>18862549.674309287</c:v>
                      </c:pt>
                      <c:pt idx="4">
                        <c:v>19471046.608592287</c:v>
                      </c:pt>
                      <c:pt idx="5">
                        <c:v>20000364.357011858</c:v>
                      </c:pt>
                      <c:pt idx="6">
                        <c:v>20178603.605358429</c:v>
                      </c:pt>
                      <c:pt idx="7">
                        <c:v>20830617.056674708</c:v>
                      </c:pt>
                      <c:pt idx="8">
                        <c:v>21954648.821419284</c:v>
                      </c:pt>
                      <c:pt idx="9">
                        <c:v>21528170.327266574</c:v>
                      </c:pt>
                      <c:pt idx="10">
                        <c:v>22233305.169719711</c:v>
                      </c:pt>
                      <c:pt idx="11">
                        <c:v>22788984.865669284</c:v>
                      </c:pt>
                      <c:pt idx="12">
                        <c:v>23275208.773718856</c:v>
                      </c:pt>
                      <c:pt idx="13">
                        <c:v>23740328.16915714</c:v>
                      </c:pt>
                      <c:pt idx="14">
                        <c:v>24424995.136898503</c:v>
                      </c:pt>
                      <c:pt idx="15">
                        <c:v>24890181.697365783</c:v>
                      </c:pt>
                      <c:pt idx="16">
                        <c:v>25220781.395853072</c:v>
                      </c:pt>
                      <c:pt idx="17">
                        <c:v>26104824.794571787</c:v>
                      </c:pt>
                      <c:pt idx="18">
                        <c:v>26365999.111568883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44D0-457A-85C0-92A294DA3B14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Graphs'!$B$29</c15:sqref>
                        </c15:formulaRef>
                      </c:ext>
                    </c:extLst>
                    <c:strCache>
                      <c:ptCount val="1"/>
                      <c:pt idx="0">
                        <c:v>Total NPPluc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'[2]BOL Sum'!$Z$24:$AR$24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47896394.322596744</c:v>
                      </c:pt>
                      <c:pt idx="1">
                        <c:v>45532534.377028257</c:v>
                      </c:pt>
                      <c:pt idx="2">
                        <c:v>47426805.296984583</c:v>
                      </c:pt>
                      <c:pt idx="3">
                        <c:v>46553780.369414158</c:v>
                      </c:pt>
                      <c:pt idx="4">
                        <c:v>43562618.840332128</c:v>
                      </c:pt>
                      <c:pt idx="5">
                        <c:v>45791782.4251251</c:v>
                      </c:pt>
                      <c:pt idx="6">
                        <c:v>48913360.320225663</c:v>
                      </c:pt>
                      <c:pt idx="7">
                        <c:v>61064109.554107368</c:v>
                      </c:pt>
                      <c:pt idx="8">
                        <c:v>39797790.258310959</c:v>
                      </c:pt>
                      <c:pt idx="9">
                        <c:v>42083134.44821921</c:v>
                      </c:pt>
                      <c:pt idx="10">
                        <c:v>61128583.24315986</c:v>
                      </c:pt>
                      <c:pt idx="11">
                        <c:v>45776825.512022018</c:v>
                      </c:pt>
                      <c:pt idx="12">
                        <c:v>89006653.373730063</c:v>
                      </c:pt>
                      <c:pt idx="13">
                        <c:v>67489505.99534592</c:v>
                      </c:pt>
                      <c:pt idx="14">
                        <c:v>107673120.67760757</c:v>
                      </c:pt>
                      <c:pt idx="15">
                        <c:v>84926630.82516475</c:v>
                      </c:pt>
                      <c:pt idx="16">
                        <c:v>60806013.275225297</c:v>
                      </c:pt>
                      <c:pt idx="17">
                        <c:v>51243374.811114781</c:v>
                      </c:pt>
                      <c:pt idx="18">
                        <c:v>126778574.89456263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D0-457A-85C0-92A294DA3B14}"/>
                  </c:ext>
                </c:extLst>
              </c15:ser>
            </c15:filteredScatterSeries>
          </c:ext>
        </c:extLst>
      </c:scatterChart>
      <c:valAx>
        <c:axId val="51226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8064"/>
        <c:crosses val="autoZero"/>
        <c:crossBetween val="midCat"/>
      </c:valAx>
      <c:valAx>
        <c:axId val="5122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92038495188102E-2"/>
          <c:y val="2.5428331875182269E-2"/>
          <c:w val="0.61273797025371823"/>
          <c:h val="0.841674686497521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90551181102362E-3"/>
                  <c:y val="0.440135972586760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'UGA FAO - Data, Land Cover'!$H$1:$AH$1</c:f>
              <c:strCache>
                <c:ptCount val="27"/>
                <c:pt idx="0">
                  <c:v>Y1992</c:v>
                </c:pt>
                <c:pt idx="1">
                  <c:v>Y1993</c:v>
                </c:pt>
                <c:pt idx="2">
                  <c:v>Y1994</c:v>
                </c:pt>
                <c:pt idx="3">
                  <c:v>Y1995</c:v>
                </c:pt>
                <c:pt idx="4">
                  <c:v>Y1996</c:v>
                </c:pt>
                <c:pt idx="5">
                  <c:v>Y1997</c:v>
                </c:pt>
                <c:pt idx="6">
                  <c:v>Y1998</c:v>
                </c:pt>
                <c:pt idx="7">
                  <c:v>Y1999</c:v>
                </c:pt>
                <c:pt idx="8">
                  <c:v>Y2000</c:v>
                </c:pt>
                <c:pt idx="9">
                  <c:v>Y2001</c:v>
                </c:pt>
                <c:pt idx="10">
                  <c:v>Y2002</c:v>
                </c:pt>
                <c:pt idx="11">
                  <c:v>Y2003</c:v>
                </c:pt>
                <c:pt idx="12">
                  <c:v>Y2004</c:v>
                </c:pt>
                <c:pt idx="13">
                  <c:v>Y2005</c:v>
                </c:pt>
                <c:pt idx="14">
                  <c:v>Y2006</c:v>
                </c:pt>
                <c:pt idx="15">
                  <c:v>Y2007</c:v>
                </c:pt>
                <c:pt idx="16">
                  <c:v>Y2008</c:v>
                </c:pt>
                <c:pt idx="17">
                  <c:v>Y2009</c:v>
                </c:pt>
                <c:pt idx="18">
                  <c:v>Y2010</c:v>
                </c:pt>
                <c:pt idx="19">
                  <c:v>Y2011</c:v>
                </c:pt>
                <c:pt idx="20">
                  <c:v>Y2012</c:v>
                </c:pt>
                <c:pt idx="21">
                  <c:v>Y2013</c:v>
                </c:pt>
                <c:pt idx="22">
                  <c:v>Y2014</c:v>
                </c:pt>
                <c:pt idx="23">
                  <c:v>Y2015</c:v>
                </c:pt>
                <c:pt idx="24">
                  <c:v>Y2016</c:v>
                </c:pt>
                <c:pt idx="25">
                  <c:v>Y2017</c:v>
                </c:pt>
                <c:pt idx="26">
                  <c:v>Y2018</c:v>
                </c:pt>
              </c:strCache>
            </c:strRef>
          </c:xVal>
          <c:yVal>
            <c:numRef>
              <c:f>'UGA FAO - Data, Land Cover'!$H$2:$AH$2</c:f>
              <c:numCache>
                <c:formatCode>General</c:formatCode>
                <c:ptCount val="27"/>
                <c:pt idx="9">
                  <c:v>41.257399999999997</c:v>
                </c:pt>
                <c:pt idx="10">
                  <c:v>41.472099999999998</c:v>
                </c:pt>
                <c:pt idx="11">
                  <c:v>42.266300000000001</c:v>
                </c:pt>
                <c:pt idx="12">
                  <c:v>43.060499999999998</c:v>
                </c:pt>
                <c:pt idx="13">
                  <c:v>43.919199999999996</c:v>
                </c:pt>
                <c:pt idx="14">
                  <c:v>44.348500000000001</c:v>
                </c:pt>
                <c:pt idx="15">
                  <c:v>39.132300000000001</c:v>
                </c:pt>
                <c:pt idx="16">
                  <c:v>45.400300000000001</c:v>
                </c:pt>
                <c:pt idx="17">
                  <c:v>46.087200000000003</c:v>
                </c:pt>
                <c:pt idx="18">
                  <c:v>46.666800000000002</c:v>
                </c:pt>
                <c:pt idx="19">
                  <c:v>47.632800000000003</c:v>
                </c:pt>
                <c:pt idx="20">
                  <c:v>48.770499999999998</c:v>
                </c:pt>
                <c:pt idx="21">
                  <c:v>49.156799999999997</c:v>
                </c:pt>
                <c:pt idx="22">
                  <c:v>49.607599999999998</c:v>
                </c:pt>
                <c:pt idx="23">
                  <c:v>50.165700000000001</c:v>
                </c:pt>
                <c:pt idx="24">
                  <c:v>50.766800000000003</c:v>
                </c:pt>
                <c:pt idx="25">
                  <c:v>52.5914</c:v>
                </c:pt>
                <c:pt idx="26">
                  <c:v>53.471499999999999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ED-4030-8C1F-C33F453C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55343"/>
        <c:axId val="1556256175"/>
      </c:scatterChart>
      <c:valAx>
        <c:axId val="155625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6175"/>
        <c:crosses val="autoZero"/>
        <c:crossBetween val="midCat"/>
      </c:valAx>
      <c:valAx>
        <c:axId val="155625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5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60</xdr:row>
      <xdr:rowOff>0</xdr:rowOff>
    </xdr:from>
    <xdr:to>
      <xdr:col>30</xdr:col>
      <xdr:colOff>366246</xdr:colOff>
      <xdr:row>77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35425-67CD-4183-A99D-AE9AB816D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81</xdr:row>
      <xdr:rowOff>0</xdr:rowOff>
    </xdr:from>
    <xdr:to>
      <xdr:col>30</xdr:col>
      <xdr:colOff>410883</xdr:colOff>
      <xdr:row>100</xdr:row>
      <xdr:rowOff>149412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1B2F9D-CC0F-4327-B413-D52DA9460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60</xdr:row>
      <xdr:rowOff>0</xdr:rowOff>
    </xdr:from>
    <xdr:to>
      <xdr:col>38</xdr:col>
      <xdr:colOff>29883</xdr:colOff>
      <xdr:row>90</xdr:row>
      <xdr:rowOff>52292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E90E43-CD74-4381-8AA5-3033E8292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30</xdr:row>
      <xdr:rowOff>41275</xdr:rowOff>
    </xdr:from>
    <xdr:to>
      <xdr:col>15</xdr:col>
      <xdr:colOff>3175</xdr:colOff>
      <xdr:row>45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B56A3-16FF-4B9C-BDCE-2891FC5E7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sia\Laos\LAO%20Computation%2012%2029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mericas\Bolivia\BOL%20HANPP%20Computation%2012%2029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Dissertation\Chapters\Ch%203%20Kh%20Saturation%20Cases\HANPP%20Calculation\Americas\Bolivia\BOL%20HANPP%20Computation%2012%2029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LAO Graphs"/>
      <sheetName val="lao fd sec annual"/>
      <sheetName val="lao fd sec biannual"/>
      <sheetName val="LAO Summary"/>
      <sheetName val="LAO NPP Wood"/>
      <sheetName val="lao mon forest"/>
      <sheetName val="LAO NPP Net Grazing Demand"/>
      <sheetName val="lao graze crops"/>
      <sheetName val="lao graze residue feed"/>
      <sheetName val="fao lao ag"/>
      <sheetName val="lao graze demand"/>
      <sheetName val="fao lao livestock"/>
      <sheetName val="LAO NPPh Perm "/>
      <sheetName val="fao lao perm crops"/>
      <sheetName val="LAO NPPluc Arable"/>
      <sheetName val="lao NPPo LPJmL"/>
      <sheetName val="fao lao land use"/>
      <sheetName val="LAO Infr &amp; Settle"/>
      <sheetName val="fao lao land cover"/>
      <sheetName val="LAO fire - anthro"/>
      <sheetName val="fao lao fires"/>
      <sheetName val="crop water content"/>
      <sheetName val="residue feed template"/>
      <sheetName val="lao raw lpjml output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>
        <row r="1">
          <cell r="X1">
            <v>1990</v>
          </cell>
          <cell r="Y1">
            <v>1991</v>
          </cell>
          <cell r="Z1">
            <v>1992</v>
          </cell>
          <cell r="AA1">
            <v>1993</v>
          </cell>
          <cell r="AB1">
            <v>1994</v>
          </cell>
          <cell r="AC1">
            <v>1995</v>
          </cell>
          <cell r="AD1">
            <v>1996</v>
          </cell>
          <cell r="AE1">
            <v>1997</v>
          </cell>
          <cell r="AF1">
            <v>1998</v>
          </cell>
          <cell r="AG1">
            <v>1999</v>
          </cell>
          <cell r="AH1">
            <v>2000</v>
          </cell>
          <cell r="AI1">
            <v>2001</v>
          </cell>
          <cell r="AJ1">
            <v>2002</v>
          </cell>
          <cell r="AK1">
            <v>2003</v>
          </cell>
          <cell r="AL1">
            <v>2004</v>
          </cell>
          <cell r="AM1">
            <v>2005</v>
          </cell>
          <cell r="AN1">
            <v>2006</v>
          </cell>
          <cell r="AO1">
            <v>2007</v>
          </cell>
          <cell r="AP1">
            <v>2008</v>
          </cell>
          <cell r="AQ1">
            <v>2009</v>
          </cell>
          <cell r="AR1">
            <v>2010</v>
          </cell>
          <cell r="AS1">
            <v>2011</v>
          </cell>
          <cell r="AT1">
            <v>2012</v>
          </cell>
        </row>
        <row r="13">
          <cell r="B13" t="str">
            <v>Total NPPh</v>
          </cell>
        </row>
        <row r="22">
          <cell r="C22" t="str">
            <v>Arable Land</v>
          </cell>
        </row>
        <row r="25">
          <cell r="C25" t="str">
            <v>Infrastructure &amp; Settlement</v>
          </cell>
        </row>
        <row r="27">
          <cell r="C27" t="str">
            <v>Anthropogenic Fires</v>
          </cell>
        </row>
        <row r="29">
          <cell r="B29" t="str">
            <v>Total NPPluc</v>
          </cell>
        </row>
      </sheetData>
      <sheetData sheetId="2"/>
      <sheetData sheetId="3"/>
      <sheetData sheetId="4">
        <row r="3">
          <cell r="Z3">
            <v>1992</v>
          </cell>
          <cell r="AA3">
            <v>1993</v>
          </cell>
          <cell r="AB3">
            <v>1994</v>
          </cell>
          <cell r="AC3">
            <v>1995</v>
          </cell>
          <cell r="AD3">
            <v>1996</v>
          </cell>
          <cell r="AE3">
            <v>1997</v>
          </cell>
          <cell r="AF3">
            <v>1998</v>
          </cell>
          <cell r="AG3">
            <v>1999</v>
          </cell>
          <cell r="AH3">
            <v>2000</v>
          </cell>
          <cell r="AI3">
            <v>2001</v>
          </cell>
          <cell r="AJ3">
            <v>2002</v>
          </cell>
          <cell r="AK3">
            <v>2003</v>
          </cell>
          <cell r="AL3">
            <v>2004</v>
          </cell>
          <cell r="AM3">
            <v>2005</v>
          </cell>
          <cell r="AN3">
            <v>2006</v>
          </cell>
          <cell r="AO3">
            <v>2007</v>
          </cell>
          <cell r="AP3">
            <v>2008</v>
          </cell>
          <cell r="AQ3">
            <v>2009</v>
          </cell>
          <cell r="AR3">
            <v>2010</v>
          </cell>
        </row>
        <row r="26">
          <cell r="B26" t="str">
            <v>HANPP (MT C)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AM6">
            <v>7.2097053726169841E-2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Bol Graphs"/>
      <sheetName val="BOL Sum"/>
      <sheetName val="BOL NPP Wood"/>
      <sheetName val="fao bol forest"/>
      <sheetName val="BOL NPP graze "/>
      <sheetName val="bol graze residue"/>
      <sheetName val="bol graze crop"/>
      <sheetName val="bol graze demand"/>
      <sheetName val="BOL NPPh Perm"/>
      <sheetName val="fao bol perm crop"/>
      <sheetName val="BOL Arable"/>
      <sheetName val="fao bol land use"/>
      <sheetName val="bol LPJmL"/>
      <sheetName val="BOL Infr &amp; Settle"/>
      <sheetName val="fao bol land cover"/>
      <sheetName val="BOL NPP fire"/>
      <sheetName val="fao bol fire"/>
      <sheetName val="archive LPJmL raw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>
        <row r="1">
          <cell r="G1">
            <v>1992</v>
          </cell>
        </row>
        <row r="5">
          <cell r="C5" t="str">
            <v>Wood Harvest</v>
          </cell>
        </row>
        <row r="9">
          <cell r="C9" t="str">
            <v>Permanent Crops</v>
          </cell>
        </row>
        <row r="11">
          <cell r="C11" t="str">
            <v>Grazed NPP</v>
          </cell>
        </row>
        <row r="26">
          <cell r="B26" t="str">
            <v>HANPP per Capita</v>
          </cell>
        </row>
      </sheetData>
      <sheetData sheetId="3">
        <row r="3">
          <cell r="Z3">
            <v>1992</v>
          </cell>
        </row>
        <row r="14">
          <cell r="Z14">
            <v>17763403.404904857</v>
          </cell>
          <cell r="AA14">
            <v>18100524.295164</v>
          </cell>
          <cell r="AB14">
            <v>18426283.053091712</v>
          </cell>
          <cell r="AC14">
            <v>18862549.674309287</v>
          </cell>
          <cell r="AD14">
            <v>19471046.608592287</v>
          </cell>
          <cell r="AE14">
            <v>20000364.357011858</v>
          </cell>
          <cell r="AF14">
            <v>20178603.605358429</v>
          </cell>
          <cell r="AG14">
            <v>20830617.056674708</v>
          </cell>
          <cell r="AH14">
            <v>21954648.821419284</v>
          </cell>
          <cell r="AI14">
            <v>21528170.327266574</v>
          </cell>
          <cell r="AJ14">
            <v>22233305.169719711</v>
          </cell>
          <cell r="AK14">
            <v>22788984.865669284</v>
          </cell>
          <cell r="AL14">
            <v>23275208.773718856</v>
          </cell>
          <cell r="AM14">
            <v>23740328.16915714</v>
          </cell>
          <cell r="AN14">
            <v>24424995.136898503</v>
          </cell>
          <cell r="AO14">
            <v>24890181.697365783</v>
          </cell>
          <cell r="AP14">
            <v>25220781.395853072</v>
          </cell>
          <cell r="AQ14">
            <v>26104824.794571787</v>
          </cell>
          <cell r="AR14">
            <v>26365999.111568883</v>
          </cell>
        </row>
        <row r="24">
          <cell r="Z24">
            <v>47896394.322596744</v>
          </cell>
          <cell r="AA24">
            <v>45532534.377028257</v>
          </cell>
          <cell r="AB24">
            <v>47426805.296984583</v>
          </cell>
          <cell r="AC24">
            <v>46553780.369414158</v>
          </cell>
          <cell r="AD24">
            <v>43562618.840332128</v>
          </cell>
          <cell r="AE24">
            <v>45791782.4251251</v>
          </cell>
          <cell r="AF24">
            <v>48913360.320225663</v>
          </cell>
          <cell r="AG24">
            <v>61064109.554107368</v>
          </cell>
          <cell r="AH24">
            <v>39797790.258310959</v>
          </cell>
          <cell r="AI24">
            <v>42083134.44821921</v>
          </cell>
          <cell r="AJ24">
            <v>61128583.24315986</v>
          </cell>
          <cell r="AK24">
            <v>45776825.512022018</v>
          </cell>
          <cell r="AL24">
            <v>89006653.373730063</v>
          </cell>
          <cell r="AM24">
            <v>67489505.99534592</v>
          </cell>
          <cell r="AN24">
            <v>107673120.67760757</v>
          </cell>
          <cell r="AO24">
            <v>84926630.82516475</v>
          </cell>
          <cell r="AP24">
            <v>60806013.275225297</v>
          </cell>
          <cell r="AQ24">
            <v>51243374.811114781</v>
          </cell>
          <cell r="AR24">
            <v>126778574.89456263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Bol Graphs"/>
      <sheetName val="BOL Sum"/>
      <sheetName val="BOL NPP Wood"/>
      <sheetName val="fao bol forest"/>
      <sheetName val="BOL NPP graze "/>
      <sheetName val="bol graze residue"/>
      <sheetName val="bol graze crop"/>
      <sheetName val="bol graze demand"/>
      <sheetName val="BOL NPPh Perm"/>
      <sheetName val="fao bol perm crop"/>
      <sheetName val="BOL Arable"/>
      <sheetName val="fao bol land use"/>
      <sheetName val="bol LPJmL"/>
      <sheetName val="BOL Infr &amp; Settle"/>
      <sheetName val="fao bol land cover"/>
      <sheetName val="BOL NPP fire"/>
      <sheetName val="fao bol fire"/>
      <sheetName val="archive LPJmL raw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/>
      <sheetData sheetId="3">
        <row r="14">
          <cell r="Z14">
            <v>17763403.404904857</v>
          </cell>
          <cell r="AA14">
            <v>18100524.295164</v>
          </cell>
          <cell r="AB14">
            <v>18426283.053091712</v>
          </cell>
          <cell r="AC14">
            <v>18862549.674309287</v>
          </cell>
          <cell r="AD14">
            <v>19471046.608592287</v>
          </cell>
          <cell r="AE14">
            <v>20000364.357011858</v>
          </cell>
          <cell r="AF14">
            <v>20178603.605358429</v>
          </cell>
          <cell r="AG14">
            <v>20830617.056674708</v>
          </cell>
          <cell r="AH14">
            <v>21954648.821419284</v>
          </cell>
          <cell r="AI14">
            <v>21528170.327266574</v>
          </cell>
          <cell r="AJ14">
            <v>22233305.169719711</v>
          </cell>
          <cell r="AK14">
            <v>22788984.865669284</v>
          </cell>
          <cell r="AL14">
            <v>23275208.773718856</v>
          </cell>
          <cell r="AM14">
            <v>23740328.16915714</v>
          </cell>
          <cell r="AN14">
            <v>24424995.136898503</v>
          </cell>
          <cell r="AO14">
            <v>24890181.697365783</v>
          </cell>
          <cell r="AP14">
            <v>25220781.395853072</v>
          </cell>
          <cell r="AQ14">
            <v>26104824.794571787</v>
          </cell>
          <cell r="AR14">
            <v>26365999.111568883</v>
          </cell>
        </row>
        <row r="24">
          <cell r="Z24">
            <v>47896394.322596744</v>
          </cell>
          <cell r="AA24">
            <v>45532534.377028257</v>
          </cell>
          <cell r="AB24">
            <v>47426805.296984583</v>
          </cell>
          <cell r="AC24">
            <v>46553780.369414158</v>
          </cell>
          <cell r="AD24">
            <v>43562618.840332128</v>
          </cell>
          <cell r="AE24">
            <v>45791782.4251251</v>
          </cell>
          <cell r="AF24">
            <v>48913360.320225663</v>
          </cell>
          <cell r="AG24">
            <v>61064109.554107368</v>
          </cell>
          <cell r="AH24">
            <v>39797790.258310959</v>
          </cell>
          <cell r="AI24">
            <v>42083134.44821921</v>
          </cell>
          <cell r="AJ24">
            <v>61128583.24315986</v>
          </cell>
          <cell r="AK24">
            <v>45776825.512022018</v>
          </cell>
          <cell r="AL24">
            <v>89006653.373730063</v>
          </cell>
          <cell r="AM24">
            <v>67489505.99534592</v>
          </cell>
          <cell r="AN24">
            <v>107673120.67760757</v>
          </cell>
          <cell r="AO24">
            <v>84926630.82516475</v>
          </cell>
          <cell r="AP24">
            <v>60806013.275225297</v>
          </cell>
          <cell r="AQ24">
            <v>51243374.811114781</v>
          </cell>
          <cell r="AR24">
            <v>126778574.89456263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F779-D1C8-4BCF-A126-59CBE0343C02}">
  <sheetPr>
    <tabColor rgb="FFC00000"/>
  </sheetPr>
  <dimension ref="A1:EF64"/>
  <sheetViews>
    <sheetView tabSelected="1" zoomScale="85" zoomScaleNormal="85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R27" sqref="Z27:AR27"/>
    </sheetView>
  </sheetViews>
  <sheetFormatPr defaultRowHeight="14.5" x14ac:dyDescent="0.35"/>
  <cols>
    <col min="1" max="1" width="8.7265625" style="29"/>
    <col min="3" max="3" width="23.90625" bestFit="1" customWidth="1"/>
    <col min="4" max="4" width="23.90625" style="55" customWidth="1"/>
    <col min="5" max="55" width="15.6328125" customWidth="1"/>
  </cols>
  <sheetData>
    <row r="1" spans="1:52" s="79" customFormat="1" ht="21" x14ac:dyDescent="0.5">
      <c r="A1" s="77" t="s">
        <v>117</v>
      </c>
      <c r="B1" s="78"/>
    </row>
    <row r="3" spans="1:52" s="57" customFormat="1" x14ac:dyDescent="0.35">
      <c r="A3" s="177"/>
      <c r="E3" s="31">
        <v>1971</v>
      </c>
      <c r="F3" s="31">
        <f t="shared" ref="F3:X3" si="0">E3+1</f>
        <v>1972</v>
      </c>
      <c r="G3" s="31">
        <f t="shared" si="0"/>
        <v>1973</v>
      </c>
      <c r="H3" s="31">
        <f t="shared" si="0"/>
        <v>1974</v>
      </c>
      <c r="I3" s="31">
        <f t="shared" si="0"/>
        <v>1975</v>
      </c>
      <c r="J3" s="31">
        <f t="shared" si="0"/>
        <v>1976</v>
      </c>
      <c r="K3" s="31">
        <f t="shared" si="0"/>
        <v>1977</v>
      </c>
      <c r="L3" s="31">
        <f t="shared" si="0"/>
        <v>1978</v>
      </c>
      <c r="M3" s="31">
        <f t="shared" si="0"/>
        <v>1979</v>
      </c>
      <c r="N3" s="31">
        <f t="shared" si="0"/>
        <v>1980</v>
      </c>
      <c r="O3" s="31">
        <f t="shared" si="0"/>
        <v>1981</v>
      </c>
      <c r="P3" s="31">
        <f t="shared" si="0"/>
        <v>1982</v>
      </c>
      <c r="Q3" s="31">
        <f t="shared" si="0"/>
        <v>1983</v>
      </c>
      <c r="R3" s="31">
        <f t="shared" si="0"/>
        <v>1984</v>
      </c>
      <c r="S3" s="31">
        <f t="shared" si="0"/>
        <v>1985</v>
      </c>
      <c r="T3" s="31">
        <f t="shared" si="0"/>
        <v>1986</v>
      </c>
      <c r="U3" s="31">
        <f t="shared" si="0"/>
        <v>1987</v>
      </c>
      <c r="V3" s="31">
        <f t="shared" si="0"/>
        <v>1988</v>
      </c>
      <c r="W3" s="31">
        <f t="shared" si="0"/>
        <v>1989</v>
      </c>
      <c r="X3" s="31">
        <f t="shared" si="0"/>
        <v>1990</v>
      </c>
      <c r="Y3" s="31">
        <v>1991</v>
      </c>
      <c r="Z3" s="31">
        <v>1992</v>
      </c>
      <c r="AA3" s="31">
        <v>1993</v>
      </c>
      <c r="AB3" s="31">
        <v>1994</v>
      </c>
      <c r="AC3" s="31">
        <v>1995</v>
      </c>
      <c r="AD3" s="31">
        <v>1996</v>
      </c>
      <c r="AE3" s="31">
        <v>1997</v>
      </c>
      <c r="AF3" s="31">
        <v>1998</v>
      </c>
      <c r="AG3" s="31">
        <v>1999</v>
      </c>
      <c r="AH3" s="31">
        <v>2000</v>
      </c>
      <c r="AI3" s="31">
        <v>2001</v>
      </c>
      <c r="AJ3" s="31">
        <v>2002</v>
      </c>
      <c r="AK3" s="31">
        <v>2003</v>
      </c>
      <c r="AL3" s="31">
        <v>2004</v>
      </c>
      <c r="AM3" s="31">
        <v>2005</v>
      </c>
      <c r="AN3" s="31">
        <v>2006</v>
      </c>
      <c r="AO3" s="31">
        <v>2007</v>
      </c>
      <c r="AP3" s="31">
        <v>2008</v>
      </c>
      <c r="AQ3" s="31">
        <v>2009</v>
      </c>
      <c r="AR3" s="31">
        <v>2010</v>
      </c>
      <c r="AS3" s="31">
        <f t="shared" ref="AS3:AZ3" si="1">AR3+1</f>
        <v>2011</v>
      </c>
      <c r="AT3" s="31">
        <f t="shared" si="1"/>
        <v>2012</v>
      </c>
      <c r="AU3" s="31">
        <f t="shared" si="1"/>
        <v>2013</v>
      </c>
      <c r="AV3" s="31">
        <f t="shared" si="1"/>
        <v>2014</v>
      </c>
      <c r="AW3" s="31">
        <f t="shared" si="1"/>
        <v>2015</v>
      </c>
      <c r="AX3" s="31">
        <f t="shared" si="1"/>
        <v>2016</v>
      </c>
      <c r="AY3" s="31">
        <f t="shared" si="1"/>
        <v>2017</v>
      </c>
      <c r="AZ3" s="31">
        <f t="shared" si="1"/>
        <v>2018</v>
      </c>
    </row>
    <row r="4" spans="1:52" x14ac:dyDescent="0.35">
      <c r="A4" s="29" t="s">
        <v>40</v>
      </c>
      <c r="B4" s="25" t="s">
        <v>267</v>
      </c>
    </row>
    <row r="6" spans="1:52" x14ac:dyDescent="0.35">
      <c r="C6" s="238" t="s">
        <v>129</v>
      </c>
      <c r="E6" s="26">
        <f>'UGA - HANPP, Wood'!I54</f>
        <v>1960290.3262962962</v>
      </c>
      <c r="F6" s="26">
        <f>'UGA - HANPP, Wood'!J54</f>
        <v>1990771.0448148148</v>
      </c>
      <c r="G6" s="26">
        <f>'UGA - HANPP, Wood'!K54</f>
        <v>2057857.4000000001</v>
      </c>
      <c r="H6" s="26">
        <f>'UGA - HANPP, Wood'!L54</f>
        <v>2074581.9148148147</v>
      </c>
      <c r="I6" s="26">
        <f>'UGA - HANPP, Wood'!M54</f>
        <v>2081546.8448148146</v>
      </c>
      <c r="J6" s="26">
        <f>'UGA - HANPP, Wood'!N54</f>
        <v>2108524.1485185185</v>
      </c>
      <c r="K6" s="26">
        <f>'UGA - HANPP, Wood'!O54</f>
        <v>2146405.9570370372</v>
      </c>
      <c r="L6" s="26">
        <f>'UGA - HANPP, Wood'!P54</f>
        <v>2191294.0903703705</v>
      </c>
      <c r="M6" s="26">
        <f>'UGA - HANPP, Wood'!Q54</f>
        <v>2344004.6103703706</v>
      </c>
      <c r="N6" s="26">
        <f>'UGA - HANPP, Wood'!R54</f>
        <v>2425030.921851852</v>
      </c>
      <c r="O6" s="26">
        <f>'UGA - HANPP, Wood'!S54</f>
        <v>2481819.5596296294</v>
      </c>
      <c r="P6" s="26">
        <f>'UGA - HANPP, Wood'!T54</f>
        <v>2521377.353333333</v>
      </c>
      <c r="Q6" s="26">
        <f>'UGA - HANPP, Wood'!U54</f>
        <v>2513263.9696296295</v>
      </c>
      <c r="R6" s="26">
        <f>'UGA - HANPP, Wood'!V54</f>
        <v>2562157.8085185187</v>
      </c>
      <c r="S6" s="26">
        <f>'UGA - HANPP, Wood'!W54</f>
        <v>2529704.2737037037</v>
      </c>
      <c r="T6" s="26">
        <f>'UGA - HANPP, Wood'!X54</f>
        <v>2610106.129259259</v>
      </c>
      <c r="U6" s="26">
        <f>'UGA - HANPP, Wood'!Y54</f>
        <v>2679829.1322222222</v>
      </c>
      <c r="V6" s="26">
        <f>'UGA - HANPP, Wood'!Z54</f>
        <v>2657123.0666666669</v>
      </c>
      <c r="W6" s="26">
        <f>'UGA - HANPP, Wood'!AA54</f>
        <v>2689496.335925926</v>
      </c>
      <c r="X6" s="26">
        <f>'UGA - HANPP, Wood'!AB54</f>
        <v>2753258.9903703704</v>
      </c>
      <c r="Y6" s="26">
        <f>'UGA - HANPP, Wood'!AC54</f>
        <v>2809690.7240740736</v>
      </c>
      <c r="Z6" s="26">
        <f>'UGA - HANPP, Wood'!AD54</f>
        <v>2894291.6292592594</v>
      </c>
      <c r="AA6" s="26">
        <f>'UGA - HANPP, Wood'!AE54</f>
        <v>3005868.8285185182</v>
      </c>
      <c r="AB6" s="26">
        <f>'UGA - HANPP, Wood'!AF54</f>
        <v>3078408.6981481477</v>
      </c>
      <c r="AC6" s="26">
        <f>'UGA - HANPP, Wood'!AG54</f>
        <v>3143737.288148148</v>
      </c>
      <c r="AD6" s="26">
        <f>'UGA - HANPP, Wood'!AH54</f>
        <v>3219904.2522222218</v>
      </c>
      <c r="AE6" s="26">
        <f>'UGA - HANPP, Wood'!AI54</f>
        <v>3296277.1807407411</v>
      </c>
      <c r="AF6" s="26">
        <f>'UGA - HANPP, Wood'!AJ54</f>
        <v>3385731.8803703706</v>
      </c>
      <c r="AG6" s="26">
        <f>'UGA - HANPP, Wood'!AK54</f>
        <v>3472681.184074074</v>
      </c>
      <c r="AH6" s="26">
        <f>'UGA - HANPP, Wood'!AL54</f>
        <v>3547181.2496296293</v>
      </c>
      <c r="AI6" s="26">
        <f>'UGA - HANPP, Wood'!AM54</f>
        <v>3605476.2548148148</v>
      </c>
      <c r="AJ6" s="26">
        <f>'UGA - HANPP, Wood'!AN54</f>
        <v>3665008.5611111107</v>
      </c>
      <c r="AK6" s="26">
        <f>'UGA - HANPP, Wood'!AO54</f>
        <v>3725804.9237037036</v>
      </c>
      <c r="AL6" s="26">
        <f>'UGA - HANPP, Wood'!AP54</f>
        <v>3787894.1170370369</v>
      </c>
      <c r="AM6" s="26">
        <f>'UGA - HANPP, Wood'!AQ54</f>
        <v>3851305.9251851849</v>
      </c>
      <c r="AN6" s="26">
        <f>'UGA - HANPP, Wood'!AR54</f>
        <v>3907848.7181481482</v>
      </c>
      <c r="AO6" s="26">
        <f>'UGA - HANPP, Wood'!AS54</f>
        <v>3965471.8148148148</v>
      </c>
      <c r="AP6" s="26">
        <f>'UGA - HANPP, Wood'!AT54</f>
        <v>4024282.7407407402</v>
      </c>
      <c r="AQ6" s="26">
        <f>'UGA - HANPP, Wood'!AU54</f>
        <v>4084198.2014814815</v>
      </c>
      <c r="AR6" s="26">
        <f>'UGA - HANPP, Wood'!AV54</f>
        <v>4145301.4914814811</v>
      </c>
      <c r="AS6" s="26">
        <f>'UGA - HANPP, Wood'!AW54</f>
        <v>4202834.2262962963</v>
      </c>
      <c r="AT6" s="26">
        <f>'UGA - HANPP, Wood'!AX54</f>
        <v>4261486.1355555551</v>
      </c>
      <c r="AU6" s="26">
        <f>'UGA - HANPP, Wood'!AY54</f>
        <v>4321282.9648148138</v>
      </c>
      <c r="AV6" s="26">
        <f>'UGA - HANPP, Wood'!AZ54</f>
        <v>4382248.9451851845</v>
      </c>
      <c r="AW6" s="26">
        <f>'UGA - HANPP, Wood'!BA54</f>
        <v>4444410.3270370364</v>
      </c>
      <c r="AX6" s="26">
        <f>'UGA - HANPP, Wood'!BB54</f>
        <v>4497101.3829629626</v>
      </c>
      <c r="AY6" s="26">
        <f>'UGA - HANPP, Wood'!BC54</f>
        <v>4550781.3711111108</v>
      </c>
      <c r="AZ6" s="26">
        <f>'UGA - HANPP, Wood'!BD54</f>
        <v>4605471.4937037025</v>
      </c>
    </row>
    <row r="8" spans="1:52" s="55" customFormat="1" x14ac:dyDescent="0.35">
      <c r="A8" s="29"/>
      <c r="C8" s="97" t="s">
        <v>242</v>
      </c>
      <c r="D8" s="97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</row>
    <row r="10" spans="1:52" s="55" customFormat="1" x14ac:dyDescent="0.35">
      <c r="A10" s="29"/>
      <c r="C10" s="238" t="s">
        <v>233</v>
      </c>
      <c r="E10" s="26">
        <f>'UGA - HANPP, Perm Crops'!Q23</f>
        <v>1588705.9480000001</v>
      </c>
      <c r="F10" s="26">
        <f>'UGA - HANPP, Perm Crops'!R23</f>
        <v>1610112.0480000002</v>
      </c>
      <c r="G10" s="26">
        <f>'UGA - HANPP, Perm Crops'!S23</f>
        <v>1719999.7480000001</v>
      </c>
      <c r="H10" s="26">
        <f>'UGA - HANPP, Perm Crops'!T23</f>
        <v>1862106.048</v>
      </c>
      <c r="I10" s="26">
        <f>'UGA - HANPP, Perm Crops'!U23</f>
        <v>1907652.058</v>
      </c>
      <c r="J10" s="26">
        <f>'UGA - HANPP, Perm Crops'!V23</f>
        <v>1692692.8970000001</v>
      </c>
      <c r="K10" s="26">
        <f>'UGA - HANPP, Perm Crops'!W23</f>
        <v>1779037.4295000001</v>
      </c>
      <c r="L10" s="26">
        <f>'UGA - HANPP, Perm Crops'!X23</f>
        <v>1826131.4295000001</v>
      </c>
      <c r="M10" s="26">
        <f>'UGA - HANPP, Perm Crops'!Y23</f>
        <v>1280933.7250000001</v>
      </c>
      <c r="N10" s="26">
        <f>'UGA - HANPP, Perm Crops'!Z23</f>
        <v>1219998.4350000001</v>
      </c>
      <c r="O10" s="26">
        <f>'UGA - HANPP, Perm Crops'!AA23</f>
        <v>1242803.7949999999</v>
      </c>
      <c r="P10" s="26">
        <f>'UGA - HANPP, Perm Crops'!AB23</f>
        <v>1410688.59</v>
      </c>
      <c r="Q10" s="26">
        <f>'UGA - HANPP, Perm Crops'!AC23</f>
        <v>1384843.5650000002</v>
      </c>
      <c r="R10" s="26">
        <f>'UGA - HANPP, Perm Crops'!AD23</f>
        <v>1336550.2750000001</v>
      </c>
      <c r="S10" s="26">
        <f>'UGA - HANPP, Perm Crops'!AE23</f>
        <v>1381993.4600000002</v>
      </c>
      <c r="T10" s="26">
        <f>'UGA - HANPP, Perm Crops'!AF23</f>
        <v>1409191.4549999998</v>
      </c>
      <c r="U10" s="26">
        <f>'UGA - HANPP, Perm Crops'!AG23</f>
        <v>1507406.0999999999</v>
      </c>
      <c r="V10" s="26">
        <f>'UGA - HANPP, Perm Crops'!AH23</f>
        <v>1552566.6025</v>
      </c>
      <c r="W10" s="26">
        <f>'UGA - HANPP, Perm Crops'!AI23</f>
        <v>1596174.95</v>
      </c>
      <c r="X10" s="26">
        <f>'UGA - HANPP, Perm Crops'!AJ23</f>
        <v>1660335.2</v>
      </c>
      <c r="Y10" s="26">
        <f>'UGA - HANPP, Perm Crops'!AK23</f>
        <v>1716265.2150000001</v>
      </c>
      <c r="Z10" s="26">
        <f>'UGA - HANPP, Perm Crops'!AL23</f>
        <v>1645188.52</v>
      </c>
      <c r="AA10" s="26">
        <f>'UGA - HANPP, Perm Crops'!AM23</f>
        <v>1742897.355</v>
      </c>
      <c r="AB10" s="26">
        <f>'UGA - HANPP, Perm Crops'!AN23</f>
        <v>1822241.3</v>
      </c>
      <c r="AC10" s="26">
        <f>'UGA - HANPP, Perm Crops'!AO23</f>
        <v>1915419.6050000002</v>
      </c>
      <c r="AD10" s="26">
        <f>'UGA - HANPP, Perm Crops'!AP23</f>
        <v>1988902.9200000002</v>
      </c>
      <c r="AE10" s="26">
        <f>'UGA - HANPP, Perm Crops'!AQ23</f>
        <v>1990390.7715</v>
      </c>
      <c r="AF10" s="26">
        <f>'UGA - HANPP, Perm Crops'!AR23</f>
        <v>1987507.865</v>
      </c>
      <c r="AG10" s="26">
        <f>'UGA - HANPP, Perm Crops'!AS23</f>
        <v>1937183.1975</v>
      </c>
      <c r="AH10" s="26">
        <f>'UGA - HANPP, Perm Crops'!AT23</f>
        <v>1984597.57</v>
      </c>
      <c r="AI10" s="26">
        <f>'UGA - HANPP, Perm Crops'!AU23</f>
        <v>2067684.4259999997</v>
      </c>
      <c r="AJ10" s="26">
        <f>'UGA - HANPP, Perm Crops'!AV23</f>
        <v>2104069.8830000004</v>
      </c>
      <c r="AK10" s="26">
        <f>'UGA - HANPP, Perm Crops'!AW23</f>
        <v>2041479.7689999999</v>
      </c>
      <c r="AL10" s="26">
        <f>'UGA - HANPP, Perm Crops'!AX23</f>
        <v>2047606.0559999999</v>
      </c>
      <c r="AM10" s="26">
        <f>'UGA - HANPP, Perm Crops'!AY23</f>
        <v>1917187.6850000001</v>
      </c>
      <c r="AN10" s="26">
        <f>'UGA - HANPP, Perm Crops'!AZ23</f>
        <v>1909310.2855</v>
      </c>
      <c r="AO10" s="26">
        <f>'UGA - HANPP, Perm Crops'!BA23</f>
        <v>1965145.9489999998</v>
      </c>
      <c r="AP10" s="26">
        <f>'UGA - HANPP, Perm Crops'!BB23</f>
        <v>1005788.625</v>
      </c>
      <c r="AQ10" s="26">
        <f>'UGA - HANPP, Perm Crops'!BC23</f>
        <v>1056140.9075</v>
      </c>
      <c r="AR10" s="26">
        <f>'UGA - HANPP, Perm Crops'!BD23</f>
        <v>1076375.21</v>
      </c>
      <c r="AS10" s="26">
        <f>'UGA - HANPP, Perm Crops'!BE23</f>
        <v>1086579.375</v>
      </c>
      <c r="AT10" s="26">
        <f>'UGA - HANPP, Perm Crops'!BF23</f>
        <v>1044569.285</v>
      </c>
      <c r="AU10" s="26">
        <f>'UGA - HANPP, Perm Crops'!BG23</f>
        <v>1036675.0645000001</v>
      </c>
      <c r="AV10" s="26">
        <f>'UGA - HANPP, Perm Crops'!BH23</f>
        <v>1077397.9095000001</v>
      </c>
      <c r="AW10" s="26">
        <f>'UGA - HANPP, Perm Crops'!BI23</f>
        <v>1030505.1004999999</v>
      </c>
      <c r="AX10" s="26">
        <f>'UGA - HANPP, Perm Crops'!BJ23</f>
        <v>860477.15599999996</v>
      </c>
      <c r="AY10" s="26">
        <f>'UGA - HANPP, Perm Crops'!BK23</f>
        <v>904451.10549999995</v>
      </c>
      <c r="AZ10" s="26">
        <f>'UGA - HANPP, Perm Crops'!BL23</f>
        <v>888675.98149999999</v>
      </c>
    </row>
    <row r="11" spans="1:52" s="55" customFormat="1" x14ac:dyDescent="0.35">
      <c r="A11" s="29"/>
    </row>
    <row r="12" spans="1:52" x14ac:dyDescent="0.35">
      <c r="C12" s="238" t="s">
        <v>130</v>
      </c>
      <c r="E12" s="26">
        <f>'UGA - HANPP, Total Grazing'!H51</f>
        <v>6097893.26764125</v>
      </c>
      <c r="F12" s="26">
        <f>'UGA - HANPP, Total Grazing'!S51</f>
        <v>6530526.3200712502</v>
      </c>
      <c r="G12" s="26">
        <f>'UGA - HANPP, Total Grazing'!T51</f>
        <v>6962297.5074687507</v>
      </c>
      <c r="H12" s="26">
        <f>'UGA - HANPP, Total Grazing'!U51</f>
        <v>7221707.4017187506</v>
      </c>
      <c r="I12" s="26">
        <f>'UGA - HANPP, Total Grazing'!V51</f>
        <v>7220419.2171962503</v>
      </c>
      <c r="J12" s="26">
        <f>'UGA - HANPP, Total Grazing'!W51</f>
        <v>7663926.8326837495</v>
      </c>
      <c r="K12" s="26">
        <f>'UGA - HANPP, Total Grazing'!X51</f>
        <v>7706217.9641237501</v>
      </c>
      <c r="L12" s="26">
        <f>'UGA - HANPP, Total Grazing'!Y51</f>
        <v>8452767.742251249</v>
      </c>
      <c r="M12" s="26">
        <f>'UGA - HANPP, Total Grazing'!Z51</f>
        <v>8906446.7644024994</v>
      </c>
      <c r="N12" s="26">
        <f>'UGA - HANPP, Total Grazing'!AA51</f>
        <v>8082379.0333149992</v>
      </c>
      <c r="O12" s="26">
        <f>'UGA - HANPP, Total Grazing'!AB51</f>
        <v>7910540.0162837505</v>
      </c>
      <c r="P12" s="26">
        <f>'UGA - HANPP, Total Grazing'!AC51</f>
        <v>8119504.337658749</v>
      </c>
      <c r="Q12" s="26">
        <f>'UGA - HANPP, Total Grazing'!AD51</f>
        <v>8012262.4941250011</v>
      </c>
      <c r="R12" s="26">
        <f>'UGA - HANPP, Total Grazing'!AE51</f>
        <v>8616034.9992749989</v>
      </c>
      <c r="S12" s="26">
        <f>'UGA - HANPP, Total Grazing'!AF51</f>
        <v>8681777.8144749999</v>
      </c>
      <c r="T12" s="26">
        <f>'UGA - HANPP, Total Grazing'!AG51</f>
        <v>9060532.2139225006</v>
      </c>
      <c r="U12" s="26">
        <f>'UGA - HANPP, Total Grazing'!AH51</f>
        <v>6532597.9152499996</v>
      </c>
      <c r="V12" s="26">
        <f>'UGA - HANPP, Total Grazing'!AI51</f>
        <v>7094453.8630500007</v>
      </c>
      <c r="W12" s="26">
        <f>'UGA - HANPP, Total Grazing'!AJ51</f>
        <v>7405801.5739399996</v>
      </c>
      <c r="X12" s="26">
        <f>'UGA - HANPP, Total Grazing'!AK51</f>
        <v>8411743.0714125</v>
      </c>
      <c r="Y12" s="26">
        <f>'UGA - HANPP, Total Grazing'!AL51</f>
        <v>8843834.6439219993</v>
      </c>
      <c r="Z12" s="26">
        <f>'UGA - HANPP, Total Grazing'!AM51</f>
        <v>9010564.0310750008</v>
      </c>
      <c r="AA12" s="26">
        <f>'UGA - HANPP, Total Grazing'!AN51</f>
        <v>9259453.1597499996</v>
      </c>
      <c r="AB12" s="26">
        <f>'UGA - HANPP, Total Grazing'!AO51</f>
        <v>8948931.002412999</v>
      </c>
      <c r="AC12" s="26">
        <f>'UGA - HANPP, Total Grazing'!AP51</f>
        <v>9129963.8492649999</v>
      </c>
      <c r="AD12" s="26">
        <f>'UGA - HANPP, Total Grazing'!AQ51</f>
        <v>9552876.0785499997</v>
      </c>
      <c r="AE12" s="26">
        <f>'UGA - HANPP, Total Grazing'!AR51</f>
        <v>9820998.872299999</v>
      </c>
      <c r="AF12" s="26">
        <f>'UGA - HANPP, Total Grazing'!AS51</f>
        <v>9844764.2090249993</v>
      </c>
      <c r="AG12" s="26">
        <f>'UGA - HANPP, Total Grazing'!AT51</f>
        <v>9747016.2118800003</v>
      </c>
      <c r="AH12" s="26">
        <f>'UGA - HANPP, Total Grazing'!AU51</f>
        <v>10139099.995030001</v>
      </c>
      <c r="AI12" s="26">
        <f>'UGA - HANPP, Total Grazing'!AV51</f>
        <v>10390135.366624</v>
      </c>
      <c r="AJ12" s="26">
        <f>'UGA - HANPP, Total Grazing'!AW51</f>
        <v>10710428.436212001</v>
      </c>
      <c r="AK12" s="26">
        <f>'UGA - HANPP, Total Grazing'!AX51</f>
        <v>11014842.070459999</v>
      </c>
      <c r="AL12" s="26">
        <f>'UGA - HANPP, Total Grazing'!AY51</f>
        <v>11374405.506859999</v>
      </c>
      <c r="AM12" s="26">
        <f>'UGA - HANPP, Total Grazing'!AZ51</f>
        <v>11754200.713059999</v>
      </c>
      <c r="AN12" s="26">
        <f>'UGA - HANPP, Total Grazing'!BA51</f>
        <v>12305817.117225001</v>
      </c>
      <c r="AO12" s="26">
        <f>'UGA - HANPP, Total Grazing'!BB51</f>
        <v>12742936.014405001</v>
      </c>
      <c r="AP12" s="26">
        <f>'UGA - HANPP, Total Grazing'!BC51</f>
        <v>22406623.778137501</v>
      </c>
      <c r="AQ12" s="26">
        <f>'UGA - HANPP, Total Grazing'!BD51</f>
        <v>23077833.8457275</v>
      </c>
      <c r="AR12" s="26">
        <f>'UGA - HANPP, Total Grazing'!BE51</f>
        <v>23760503.710355002</v>
      </c>
      <c r="AS12" s="26">
        <f>'UGA - HANPP, Total Grazing'!BF51</f>
        <v>24434074.120431498</v>
      </c>
      <c r="AT12" s="26">
        <f>'UGA - HANPP, Total Grazing'!BG51</f>
        <v>25250248.793915004</v>
      </c>
      <c r="AU12" s="26">
        <f>'UGA - HANPP, Total Grazing'!BH51</f>
        <v>25759273.596590001</v>
      </c>
      <c r="AV12" s="26">
        <f>'UGA - HANPP, Total Grazing'!BI51</f>
        <v>26749341.110896498</v>
      </c>
      <c r="AW12" s="26">
        <f>'UGA - HANPP, Total Grazing'!BJ51</f>
        <v>27560424.449188001</v>
      </c>
      <c r="AX12" s="26">
        <f>'UGA - HANPP, Total Grazing'!BK51</f>
        <v>29296225.057468496</v>
      </c>
      <c r="AY12" s="26">
        <f>'UGA - HANPP, Total Grazing'!BL51</f>
        <v>30282918.980026502</v>
      </c>
      <c r="AZ12" s="26">
        <f>'UGA - HANPP, Total Grazing'!BM51</f>
        <v>31239413.745355003</v>
      </c>
    </row>
    <row r="13" spans="1:52" s="55" customFormat="1" x14ac:dyDescent="0.35">
      <c r="A13" s="29"/>
    </row>
    <row r="14" spans="1:52" s="39" customFormat="1" x14ac:dyDescent="0.35">
      <c r="A14" s="29"/>
      <c r="B14" s="25" t="s">
        <v>245</v>
      </c>
      <c r="D14" s="55"/>
      <c r="E14" s="26">
        <f>E6+E8+E12+E10</f>
        <v>9646889.5419375468</v>
      </c>
      <c r="F14" s="26">
        <f t="shared" ref="F14:AZ14" si="2">F6+F8+F12+F10</f>
        <v>10131409.412886064</v>
      </c>
      <c r="G14" s="26">
        <f t="shared" si="2"/>
        <v>10740154.655468751</v>
      </c>
      <c r="H14" s="26">
        <f t="shared" si="2"/>
        <v>11158395.364533566</v>
      </c>
      <c r="I14" s="26">
        <f t="shared" si="2"/>
        <v>11209618.120011065</v>
      </c>
      <c r="J14" s="26">
        <f t="shared" si="2"/>
        <v>11465143.878202267</v>
      </c>
      <c r="K14" s="26">
        <f t="shared" si="2"/>
        <v>11631661.350660788</v>
      </c>
      <c r="L14" s="26">
        <f t="shared" si="2"/>
        <v>12470193.26212162</v>
      </c>
      <c r="M14" s="26">
        <f t="shared" si="2"/>
        <v>12531385.099772869</v>
      </c>
      <c r="N14" s="26">
        <f t="shared" si="2"/>
        <v>11727408.390166851</v>
      </c>
      <c r="O14" s="26">
        <f t="shared" si="2"/>
        <v>11635163.370913381</v>
      </c>
      <c r="P14" s="26">
        <f t="shared" si="2"/>
        <v>12051570.280992081</v>
      </c>
      <c r="Q14" s="26">
        <f t="shared" si="2"/>
        <v>11910370.028754631</v>
      </c>
      <c r="R14" s="26">
        <f t="shared" si="2"/>
        <v>12514743.082793517</v>
      </c>
      <c r="S14" s="26">
        <f t="shared" si="2"/>
        <v>12593475.548178704</v>
      </c>
      <c r="T14" s="26">
        <f t="shared" si="2"/>
        <v>13079829.798181759</v>
      </c>
      <c r="U14" s="26">
        <f t="shared" si="2"/>
        <v>10719833.147472221</v>
      </c>
      <c r="V14" s="26">
        <f t="shared" si="2"/>
        <v>11304143.532216668</v>
      </c>
      <c r="W14" s="26">
        <f t="shared" si="2"/>
        <v>11691472.859865924</v>
      </c>
      <c r="X14" s="26">
        <f t="shared" si="2"/>
        <v>12825337.26178287</v>
      </c>
      <c r="Y14" s="26">
        <f t="shared" si="2"/>
        <v>13369790.582996072</v>
      </c>
      <c r="Z14" s="26">
        <f t="shared" si="2"/>
        <v>13550044.180334259</v>
      </c>
      <c r="AA14" s="26">
        <f t="shared" si="2"/>
        <v>14008219.343268517</v>
      </c>
      <c r="AB14" s="26">
        <f t="shared" si="2"/>
        <v>13849581.000561148</v>
      </c>
      <c r="AC14" s="26">
        <f t="shared" si="2"/>
        <v>14189120.742413148</v>
      </c>
      <c r="AD14" s="26">
        <f t="shared" si="2"/>
        <v>14761683.250772221</v>
      </c>
      <c r="AE14" s="26">
        <f t="shared" si="2"/>
        <v>15107666.82454074</v>
      </c>
      <c r="AF14" s="26">
        <f t="shared" si="2"/>
        <v>15218003.954395371</v>
      </c>
      <c r="AG14" s="26">
        <f t="shared" si="2"/>
        <v>15156880.593454074</v>
      </c>
      <c r="AH14" s="26">
        <f t="shared" si="2"/>
        <v>15670878.814659631</v>
      </c>
      <c r="AI14" s="26">
        <f t="shared" si="2"/>
        <v>16063296.047438813</v>
      </c>
      <c r="AJ14" s="26">
        <f t="shared" si="2"/>
        <v>16479506.880323112</v>
      </c>
      <c r="AK14" s="26">
        <f t="shared" si="2"/>
        <v>16782126.763163704</v>
      </c>
      <c r="AL14" s="26">
        <f t="shared" si="2"/>
        <v>17209905.679897036</v>
      </c>
      <c r="AM14" s="26">
        <f t="shared" si="2"/>
        <v>17522694.323245183</v>
      </c>
      <c r="AN14" s="26">
        <f t="shared" si="2"/>
        <v>18122976.120873149</v>
      </c>
      <c r="AO14" s="26">
        <f t="shared" si="2"/>
        <v>18673553.778219815</v>
      </c>
      <c r="AP14" s="26">
        <f t="shared" si="2"/>
        <v>27436695.14387824</v>
      </c>
      <c r="AQ14" s="26">
        <f t="shared" si="2"/>
        <v>28218172.954708979</v>
      </c>
      <c r="AR14" s="26">
        <f t="shared" si="2"/>
        <v>28982180.411836483</v>
      </c>
      <c r="AS14" s="26">
        <f t="shared" si="2"/>
        <v>29723487.721727796</v>
      </c>
      <c r="AT14" s="26">
        <f t="shared" si="2"/>
        <v>30556304.214470558</v>
      </c>
      <c r="AU14" s="26">
        <f t="shared" si="2"/>
        <v>31117231.625904817</v>
      </c>
      <c r="AV14" s="26">
        <f t="shared" si="2"/>
        <v>32208987.965581682</v>
      </c>
      <c r="AW14" s="26">
        <f t="shared" si="2"/>
        <v>33035339.876725037</v>
      </c>
      <c r="AX14" s="26">
        <f t="shared" si="2"/>
        <v>34653803.596431464</v>
      </c>
      <c r="AY14" s="26">
        <f t="shared" si="2"/>
        <v>35738151.456637613</v>
      </c>
      <c r="AZ14" s="26">
        <f t="shared" si="2"/>
        <v>36733561.220558703</v>
      </c>
    </row>
    <row r="15" spans="1:52" s="39" customFormat="1" x14ac:dyDescent="0.35">
      <c r="A15" s="29"/>
      <c r="D15" s="55"/>
    </row>
    <row r="16" spans="1:52" x14ac:dyDescent="0.35">
      <c r="A16" s="29" t="s">
        <v>51</v>
      </c>
      <c r="B16" s="25" t="s">
        <v>268</v>
      </c>
    </row>
    <row r="18" spans="1:52" x14ac:dyDescent="0.35">
      <c r="C18" s="238" t="s">
        <v>205</v>
      </c>
      <c r="E18" s="26">
        <f>'UGA - HANPP Ann Crops'!B15</f>
        <v>34151751.399999991</v>
      </c>
      <c r="F18" s="26">
        <f>'UGA - HANPP Ann Crops'!C15</f>
        <v>40257101.499999993</v>
      </c>
      <c r="G18" s="26">
        <f>'UGA - HANPP Ann Crops'!D15</f>
        <v>37947791.700000003</v>
      </c>
      <c r="H18" s="26">
        <f>'UGA - HANPP Ann Crops'!E15</f>
        <v>39028877.57500001</v>
      </c>
      <c r="I18" s="26">
        <f>'UGA - HANPP Ann Crops'!F15</f>
        <v>40239456.512500003</v>
      </c>
      <c r="J18" s="26">
        <f>'UGA - HANPP Ann Crops'!G15</f>
        <v>41786218.588</v>
      </c>
      <c r="K18" s="26">
        <f>'UGA - HANPP Ann Crops'!H15</f>
        <v>44730691.020000011</v>
      </c>
      <c r="L18" s="26">
        <f>'UGA - HANPP Ann Crops'!I15</f>
        <v>45863687.999999993</v>
      </c>
      <c r="M18" s="26">
        <f>'UGA - HANPP Ann Crops'!J15</f>
        <v>40721217.240000002</v>
      </c>
      <c r="N18" s="26">
        <f>'UGA - HANPP Ann Crops'!K15</f>
        <v>36995483.640000001</v>
      </c>
      <c r="O18" s="26">
        <f>'UGA - HANPP Ann Crops'!L15</f>
        <v>43911248.399999999</v>
      </c>
      <c r="P18" s="26">
        <f>'UGA - HANPP Ann Crops'!M15</f>
        <v>41320808.979999997</v>
      </c>
      <c r="Q18" s="26">
        <f>'UGA - HANPP Ann Crops'!N15</f>
        <v>42219296.799999997</v>
      </c>
      <c r="R18" s="26">
        <f>'UGA - HANPP Ann Crops'!O15</f>
        <v>48645955.199999996</v>
      </c>
      <c r="S18" s="26">
        <f>'UGA - HANPP Ann Crops'!P15</f>
        <v>55241791.499999993</v>
      </c>
      <c r="T18" s="26">
        <f>'UGA - HANPP Ann Crops'!Q15</f>
        <v>50293237.5</v>
      </c>
      <c r="U18" s="26">
        <f>'UGA - HANPP Ann Crops'!R15</f>
        <v>53724097.500000007</v>
      </c>
      <c r="V18" s="26">
        <f>'UGA - HANPP Ann Crops'!S15</f>
        <v>56392324.999999993</v>
      </c>
      <c r="W18" s="26">
        <f>'UGA - HANPP Ann Crops'!T15</f>
        <v>50042862.5</v>
      </c>
      <c r="X18" s="26">
        <f>'UGA - HANPP Ann Crops'!U15</f>
        <v>57180775.000000007</v>
      </c>
      <c r="Y18" s="26">
        <f>'UGA - HANPP Ann Crops'!V15</f>
        <v>54003297.580000006</v>
      </c>
      <c r="Z18" s="26">
        <f>'UGA - HANPP Ann Crops'!W15</f>
        <v>50209694.640000008</v>
      </c>
      <c r="AA18" s="26">
        <f>'UGA - HANPP Ann Crops'!X15</f>
        <v>54037350.359999999</v>
      </c>
      <c r="AB18" s="26">
        <f>'UGA - HANPP Ann Crops'!Y15</f>
        <v>55728335.299999997</v>
      </c>
      <c r="AC18" s="26">
        <f>'UGA - HANPP Ann Crops'!Z15</f>
        <v>54066175.899999991</v>
      </c>
      <c r="AD18" s="26">
        <f>'UGA - HANPP Ann Crops'!AA15</f>
        <v>60380043.899999999</v>
      </c>
      <c r="AE18" s="26">
        <f>'UGA - HANPP Ann Crops'!AB15</f>
        <v>48464485.18999999</v>
      </c>
      <c r="AF18" s="26">
        <f>'UGA - HANPP Ann Crops'!AC15</f>
        <v>58715833.799999997</v>
      </c>
      <c r="AG18" s="26">
        <f>'UGA - HANPP Ann Crops'!AD15</f>
        <v>56142488.100000001</v>
      </c>
      <c r="AH18" s="26">
        <f>'UGA - HANPP Ann Crops'!AE15</f>
        <v>54391976.100000001</v>
      </c>
      <c r="AI18" s="26">
        <f>'UGA - HANPP Ann Crops'!AF15</f>
        <v>63843957</v>
      </c>
      <c r="AJ18" s="26">
        <f>'UGA - HANPP Ann Crops'!AG15</f>
        <v>56847369.600000001</v>
      </c>
      <c r="AK18" s="26">
        <f>'UGA - HANPP Ann Crops'!AH15</f>
        <v>61678398.600000001</v>
      </c>
      <c r="AL18" s="26">
        <f>'UGA - HANPP Ann Crops'!AI15</f>
        <v>62015624.29999999</v>
      </c>
      <c r="AM18" s="26">
        <f>'UGA - HANPP Ann Crops'!AJ15</f>
        <v>54286678.42499999</v>
      </c>
      <c r="AN18" s="26">
        <f>'UGA - HANPP Ann Crops'!AK15</f>
        <v>62126151.500000007</v>
      </c>
      <c r="AO18" s="26">
        <f>'UGA - HANPP Ann Crops'!AL15</f>
        <v>70128562.500000015</v>
      </c>
      <c r="AP18" s="26">
        <f>'UGA - HANPP Ann Crops'!AM15</f>
        <v>74056174.874999985</v>
      </c>
      <c r="AQ18" s="26">
        <f>'UGA - HANPP Ann Crops'!AN15</f>
        <v>56637147.600000001</v>
      </c>
      <c r="AR18" s="26">
        <f>'UGA - HANPP Ann Crops'!AO15</f>
        <v>64796000.625</v>
      </c>
      <c r="AS18" s="26" t="str">
        <f>'UGA - HANPP Ann Crops'!AP15</f>
        <v>NA</v>
      </c>
      <c r="AT18" s="26" t="str">
        <f>'UGA - HANPP Ann Crops'!AQ15</f>
        <v>NA</v>
      </c>
      <c r="AU18" s="26" t="str">
        <f>'UGA - HANPP Ann Crops'!AR15</f>
        <v>NA</v>
      </c>
      <c r="AV18" s="26" t="str">
        <f>'UGA - HANPP Ann Crops'!AS15</f>
        <v>NA</v>
      </c>
      <c r="AW18" s="26" t="str">
        <f>'UGA - HANPP Ann Crops'!AT15</f>
        <v>NA</v>
      </c>
      <c r="AX18" s="26" t="str">
        <f>'UGA - HANPP Ann Crops'!AU15</f>
        <v>NA</v>
      </c>
      <c r="AY18" s="26" t="str">
        <f>'UGA - HANPP Ann Crops'!AV15</f>
        <v>NA</v>
      </c>
      <c r="AZ18" s="26" t="str">
        <f>'UGA - HANPP Ann Crops'!AW15</f>
        <v>NA</v>
      </c>
    </row>
    <row r="20" spans="1:52" x14ac:dyDescent="0.35">
      <c r="C20" s="238" t="s">
        <v>219</v>
      </c>
      <c r="E20" s="72" t="str">
        <f>'UGA - HANPP, Infrastructure'!F19</f>
        <v>NA</v>
      </c>
      <c r="F20" s="72" t="str">
        <f>'UGA - HANPP, Infrastructure'!G19</f>
        <v>NA</v>
      </c>
      <c r="G20" s="72" t="str">
        <f>'UGA - HANPP, Infrastructure'!H19</f>
        <v>NA</v>
      </c>
      <c r="H20" s="72" t="str">
        <f>'UGA - HANPP, Infrastructure'!I19</f>
        <v>NA</v>
      </c>
      <c r="I20" s="72" t="str">
        <f>'UGA - HANPP, Infrastructure'!J19</f>
        <v>NA</v>
      </c>
      <c r="J20" s="72" t="str">
        <f>'UGA - HANPP, Infrastructure'!K19</f>
        <v>NA</v>
      </c>
      <c r="K20" s="72" t="str">
        <f>'UGA - HANPP, Infrastructure'!L19</f>
        <v>NA</v>
      </c>
      <c r="L20" s="72" t="str">
        <f>'UGA - HANPP, Infrastructure'!M19</f>
        <v>NA</v>
      </c>
      <c r="M20" s="72" t="str">
        <f>'UGA - HANPP, Infrastructure'!N19</f>
        <v>NA</v>
      </c>
      <c r="N20" s="72" t="str">
        <f>'UGA - HANPP, Infrastructure'!O19</f>
        <v>NA</v>
      </c>
      <c r="O20" s="72" t="str">
        <f>'UGA - HANPP, Infrastructure'!P19</f>
        <v>NA</v>
      </c>
      <c r="P20" s="72" t="str">
        <f>'UGA - HANPP, Infrastructure'!Q19</f>
        <v>NA</v>
      </c>
      <c r="Q20" s="72" t="str">
        <f>'UGA - HANPP, Infrastructure'!R19</f>
        <v>NA</v>
      </c>
      <c r="R20" s="72" t="str">
        <f>'UGA - HANPP, Infrastructure'!S19</f>
        <v>NA</v>
      </c>
      <c r="S20" s="72" t="str">
        <f>'UGA - HANPP, Infrastructure'!T19</f>
        <v>NA</v>
      </c>
      <c r="T20" s="72" t="str">
        <f>'UGA - HANPP, Infrastructure'!U19</f>
        <v>NA</v>
      </c>
      <c r="U20" s="72" t="str">
        <f>'UGA - HANPP, Infrastructure'!V19</f>
        <v>NA</v>
      </c>
      <c r="V20" s="72" t="str">
        <f>'UGA - HANPP, Infrastructure'!W19</f>
        <v>NA</v>
      </c>
      <c r="W20" s="72" t="str">
        <f>'UGA - HANPP, Infrastructure'!X19</f>
        <v>NA</v>
      </c>
      <c r="X20" s="72" t="str">
        <f>'UGA - HANPP, Infrastructure'!Y19</f>
        <v>NA</v>
      </c>
      <c r="Y20" s="72" t="str">
        <f>'UGA - HANPP, Infrastructure'!Z19</f>
        <v>NA</v>
      </c>
      <c r="Z20" s="72">
        <f>'UGA - HANPP, Infrastructure'!AA19</f>
        <v>106950.96885588451</v>
      </c>
      <c r="AA20" s="26">
        <f>'UGA - HANPP, Infrastructure'!AB19</f>
        <v>106472.65204588909</v>
      </c>
      <c r="AB20" s="26">
        <f>'UGA - HANPP, Infrastructure'!AC19</f>
        <v>125932.70207269711</v>
      </c>
      <c r="AC20" s="26">
        <f>'UGA - HANPP, Infrastructure'!AD19</f>
        <v>122639.00870240196</v>
      </c>
      <c r="AD20" s="26">
        <f>'UGA - HANPP, Infrastructure'!AE19</f>
        <v>137618.57294364873</v>
      </c>
      <c r="AE20" s="26">
        <f>'UGA - HANPP, Infrastructure'!AF19</f>
        <v>113453.60581864203</v>
      </c>
      <c r="AF20" s="26">
        <f>'UGA - HANPP, Infrastructure'!AG19</f>
        <v>137217.55862893126</v>
      </c>
      <c r="AG20" s="26">
        <f>'UGA - HANPP, Infrastructure'!AH19</f>
        <v>134098.28112050408</v>
      </c>
      <c r="AH20" s="26">
        <f>'UGA - HANPP, Infrastructure'!AI19</f>
        <v>123899.47487010631</v>
      </c>
      <c r="AI20" s="26">
        <f>'UGA - HANPP, Infrastructure'!AJ19</f>
        <v>186349.75984557252</v>
      </c>
      <c r="AJ20" s="26">
        <f>'UGA - HANPP, Infrastructure'!AK19</f>
        <v>182176.14404371756</v>
      </c>
      <c r="AK20" s="26">
        <f>'UGA - HANPP, Infrastructure'!AL19</f>
        <v>200661.06627120724</v>
      </c>
      <c r="AL20" s="26">
        <f>'UGA - HANPP, Infrastructure'!AM19</f>
        <v>223085.91790698169</v>
      </c>
      <c r="AM20" s="26">
        <f>'UGA - HANPP, Infrastructure'!AN19</f>
        <v>204511.88076603189</v>
      </c>
      <c r="AN20" s="26">
        <f>'UGA - HANPP, Infrastructure'!AO19</f>
        <v>251958.82177526137</v>
      </c>
      <c r="AO20" s="26">
        <f>'UGA - HANPP, Infrastructure'!AP19</f>
        <v>267009.18075745925</v>
      </c>
      <c r="AP20" s="26">
        <f>'UGA - HANPP, Infrastructure'!AQ19</f>
        <v>286009.05264407094</v>
      </c>
      <c r="AQ20" s="26">
        <f>'UGA - HANPP, Infrastructure'!AR19</f>
        <v>191140.25907345852</v>
      </c>
      <c r="AR20" s="26">
        <f>'UGA - HANPP, Infrastructure'!AS19</f>
        <v>233257.65634729795</v>
      </c>
      <c r="AS20" s="72" t="str">
        <f>'UGA - HANPP, Infrastructure'!AT19</f>
        <v>NA</v>
      </c>
      <c r="AT20" s="72" t="str">
        <f>'UGA - HANPP, Infrastructure'!AU19</f>
        <v>NA</v>
      </c>
      <c r="AU20" s="72" t="str">
        <f>'UGA - HANPP, Infrastructure'!AV19</f>
        <v>NA</v>
      </c>
      <c r="AV20" s="72" t="str">
        <f>'UGA - HANPP, Infrastructure'!AW19</f>
        <v>NA</v>
      </c>
      <c r="AW20" s="72" t="str">
        <f>'UGA - HANPP, Infrastructure'!AX19</f>
        <v>NA</v>
      </c>
      <c r="AX20" s="72" t="str">
        <f>'UGA - HANPP, Infrastructure'!AY19</f>
        <v>NA</v>
      </c>
      <c r="AY20" s="72" t="str">
        <f>'UGA - HANPP, Infrastructure'!AZ19</f>
        <v>NA</v>
      </c>
      <c r="AZ20" s="72" t="str">
        <f>'UGA - HANPP, Infrastructure'!BA19</f>
        <v>NA</v>
      </c>
    </row>
    <row r="22" spans="1:52" x14ac:dyDescent="0.35">
      <c r="C22" s="238" t="s">
        <v>98</v>
      </c>
      <c r="E22" s="72" t="str">
        <f>' UGA - HANPP, Fire'!E49</f>
        <v>NA</v>
      </c>
      <c r="F22" s="72" t="str">
        <f>' UGA - HANPP, Fire'!F49</f>
        <v>NA</v>
      </c>
      <c r="G22" s="72" t="str">
        <f>' UGA - HANPP, Fire'!G49</f>
        <v>NA</v>
      </c>
      <c r="H22" s="72" t="str">
        <f>' UGA - HANPP, Fire'!H49</f>
        <v>NA</v>
      </c>
      <c r="I22" s="72" t="str">
        <f>' UGA - HANPP, Fire'!I49</f>
        <v>NA</v>
      </c>
      <c r="J22" s="72" t="str">
        <f>' UGA - HANPP, Fire'!J49</f>
        <v>NA</v>
      </c>
      <c r="K22" s="72" t="str">
        <f>' UGA - HANPP, Fire'!K49</f>
        <v>NA</v>
      </c>
      <c r="L22" s="72" t="str">
        <f>' UGA - HANPP, Fire'!L49</f>
        <v>NA</v>
      </c>
      <c r="M22" s="72" t="str">
        <f>' UGA - HANPP, Fire'!M49</f>
        <v>NA</v>
      </c>
      <c r="N22" s="72" t="str">
        <f>' UGA - HANPP, Fire'!N49</f>
        <v>NA</v>
      </c>
      <c r="O22" s="72" t="str">
        <f>' UGA - HANPP, Fire'!O49</f>
        <v>NA</v>
      </c>
      <c r="P22" s="72" t="str">
        <f>' UGA - HANPP, Fire'!P49</f>
        <v>NA</v>
      </c>
      <c r="Q22" s="72" t="str">
        <f>' UGA - HANPP, Fire'!Q49</f>
        <v>NA</v>
      </c>
      <c r="R22" s="72" t="str">
        <f>' UGA - HANPP, Fire'!R49</f>
        <v>NA</v>
      </c>
      <c r="S22" s="72" t="str">
        <f>' UGA - HANPP, Fire'!S49</f>
        <v>NA</v>
      </c>
      <c r="T22" s="72" t="str">
        <f>' UGA - HANPP, Fire'!T49</f>
        <v>NA</v>
      </c>
      <c r="U22" s="72" t="str">
        <f>' UGA - HANPP, Fire'!U49</f>
        <v>NA</v>
      </c>
      <c r="V22" s="72" t="str">
        <f>' UGA - HANPP, Fire'!V49</f>
        <v>NA</v>
      </c>
      <c r="W22" s="72" t="str">
        <f>' UGA - HANPP, Fire'!W49</f>
        <v>NA</v>
      </c>
      <c r="X22" s="26">
        <f>' UGA - HANPP, Fire'!X49</f>
        <v>6000117.3214650005</v>
      </c>
      <c r="Y22" s="26">
        <f>' UGA - HANPP, Fire'!Y49</f>
        <v>6000117.3214650005</v>
      </c>
      <c r="Z22" s="26">
        <f>' UGA - HANPP, Fire'!Z49</f>
        <v>6000117.3214650005</v>
      </c>
      <c r="AA22" s="26">
        <f>' UGA - HANPP, Fire'!AA49</f>
        <v>6000117.3214650005</v>
      </c>
      <c r="AB22" s="26">
        <f>' UGA - HANPP, Fire'!AB49</f>
        <v>6000117.3214650005</v>
      </c>
      <c r="AC22" s="26">
        <f>' UGA - HANPP, Fire'!AC49</f>
        <v>6000117.3214650005</v>
      </c>
      <c r="AD22" s="26">
        <f>' UGA - HANPP, Fire'!AD49</f>
        <v>6793928.3012350006</v>
      </c>
      <c r="AE22" s="26">
        <f>' UGA - HANPP, Fire'!AE49</f>
        <v>9082453.8528749999</v>
      </c>
      <c r="AF22" s="26">
        <f>' UGA - HANPP, Fire'!AF49</f>
        <v>11292612.442030001</v>
      </c>
      <c r="AG22" s="26">
        <f>' UGA - HANPP, Fire'!AG49</f>
        <v>8648944.1586750001</v>
      </c>
      <c r="AH22" s="26">
        <f>' UGA - HANPP, Fire'!AH49</f>
        <v>7130931.7658850001</v>
      </c>
      <c r="AI22" s="26">
        <f>' UGA - HANPP, Fire'!AI49</f>
        <v>5325652.0364800002</v>
      </c>
      <c r="AJ22" s="26">
        <f>' UGA - HANPP, Fire'!AJ49</f>
        <v>4899694.8078600001</v>
      </c>
      <c r="AK22" s="26">
        <f>' UGA - HANPP, Fire'!AK49</f>
        <v>7564006.9434099998</v>
      </c>
      <c r="AL22" s="26">
        <f>' UGA - HANPP, Fire'!AL49</f>
        <v>5667772.9632250005</v>
      </c>
      <c r="AM22" s="26">
        <f>' UGA - HANPP, Fire'!AM49</f>
        <v>9312433.4083399996</v>
      </c>
      <c r="AN22" s="26">
        <f>' UGA - HANPP, Fire'!AN49</f>
        <v>1742025.05914</v>
      </c>
      <c r="AO22" s="26">
        <f>' UGA - HANPP, Fire'!AO49</f>
        <v>7385151.0483600004</v>
      </c>
      <c r="AP22" s="26">
        <f>' UGA - HANPP, Fire'!AP49</f>
        <v>6066503.0094750002</v>
      </c>
      <c r="AQ22" s="26">
        <f>' UGA - HANPP, Fire'!AQ49</f>
        <v>3805159.1299300003</v>
      </c>
      <c r="AR22" s="26">
        <f>' UGA - HANPP, Fire'!AR49</f>
        <v>6393991.5736199999</v>
      </c>
      <c r="AS22" s="26">
        <f>' UGA - HANPP, Fire'!AS49</f>
        <v>3303536.7288899999</v>
      </c>
      <c r="AT22" s="26">
        <f>' UGA - HANPP, Fire'!AT49</f>
        <v>6296760.1115699997</v>
      </c>
      <c r="AU22" s="26">
        <f>' UGA - HANPP, Fire'!AU49</f>
        <v>4596710.6257100003</v>
      </c>
      <c r="AV22" s="26">
        <f>' UGA - HANPP, Fire'!AV49</f>
        <v>4121730.1451350003</v>
      </c>
      <c r="AW22" s="26">
        <f>' UGA - HANPP, Fire'!AW49</f>
        <v>4603426.305985</v>
      </c>
      <c r="AX22" s="26">
        <f>' UGA - HANPP, Fire'!AX49</f>
        <v>5634453.8999950001</v>
      </c>
      <c r="AY22" s="26">
        <f>' UGA - HANPP, Fire'!AY49</f>
        <v>4855215.5205349997</v>
      </c>
      <c r="AZ22" s="26">
        <f>' UGA - HANPP, Fire'!AZ49</f>
        <v>3318149.5918900003</v>
      </c>
    </row>
    <row r="24" spans="1:52" x14ac:dyDescent="0.35">
      <c r="B24" s="25" t="s">
        <v>246</v>
      </c>
      <c r="E24" s="72" t="s">
        <v>269</v>
      </c>
      <c r="F24" s="72" t="s">
        <v>269</v>
      </c>
      <c r="G24" s="72" t="s">
        <v>269</v>
      </c>
      <c r="H24" s="72" t="s">
        <v>269</v>
      </c>
      <c r="I24" s="72" t="s">
        <v>269</v>
      </c>
      <c r="J24" s="72" t="s">
        <v>269</v>
      </c>
      <c r="K24" s="72" t="s">
        <v>269</v>
      </c>
      <c r="L24" s="72" t="s">
        <v>269</v>
      </c>
      <c r="M24" s="72" t="s">
        <v>269</v>
      </c>
      <c r="N24" s="72" t="s">
        <v>269</v>
      </c>
      <c r="O24" s="72" t="s">
        <v>269</v>
      </c>
      <c r="P24" s="72" t="s">
        <v>269</v>
      </c>
      <c r="Q24" s="72" t="s">
        <v>269</v>
      </c>
      <c r="R24" s="72" t="s">
        <v>269</v>
      </c>
      <c r="S24" s="72" t="s">
        <v>269</v>
      </c>
      <c r="T24" s="72" t="s">
        <v>269</v>
      </c>
      <c r="U24" s="72" t="s">
        <v>269</v>
      </c>
      <c r="V24" s="72" t="s">
        <v>269</v>
      </c>
      <c r="W24" s="72" t="s">
        <v>269</v>
      </c>
      <c r="X24" s="72" t="s">
        <v>269</v>
      </c>
      <c r="Y24" s="72" t="s">
        <v>269</v>
      </c>
      <c r="Z24" s="26">
        <f>Z18+Z20</f>
        <v>50316645.608855896</v>
      </c>
      <c r="AA24" s="26">
        <f t="shared" ref="AA24:AR24" si="3">AA18+AA20</f>
        <v>54143823.01204589</v>
      </c>
      <c r="AB24" s="26">
        <f t="shared" si="3"/>
        <v>55854268.002072692</v>
      </c>
      <c r="AC24" s="26">
        <f t="shared" si="3"/>
        <v>54188814.908702396</v>
      </c>
      <c r="AD24" s="26">
        <f t="shared" si="3"/>
        <v>60517662.472943649</v>
      </c>
      <c r="AE24" s="26">
        <f t="shared" si="3"/>
        <v>48577938.795818634</v>
      </c>
      <c r="AF24" s="26">
        <f t="shared" si="3"/>
        <v>58853051.358628929</v>
      </c>
      <c r="AG24" s="26">
        <f t="shared" si="3"/>
        <v>56276586.381120503</v>
      </c>
      <c r="AH24" s="26">
        <f t="shared" si="3"/>
        <v>54515875.57487011</v>
      </c>
      <c r="AI24" s="26">
        <f t="shared" si="3"/>
        <v>64030306.75984557</v>
      </c>
      <c r="AJ24" s="26">
        <f t="shared" si="3"/>
        <v>57029545.744043723</v>
      </c>
      <c r="AK24" s="26">
        <f t="shared" si="3"/>
        <v>61879059.66627121</v>
      </c>
      <c r="AL24" s="26">
        <f t="shared" si="3"/>
        <v>62238710.217906974</v>
      </c>
      <c r="AM24" s="26">
        <f t="shared" si="3"/>
        <v>54491190.305766024</v>
      </c>
      <c r="AN24" s="26">
        <f t="shared" si="3"/>
        <v>62378110.321775272</v>
      </c>
      <c r="AO24" s="26">
        <f t="shared" si="3"/>
        <v>70395571.680757478</v>
      </c>
      <c r="AP24" s="26">
        <f t="shared" si="3"/>
        <v>74342183.927644059</v>
      </c>
      <c r="AQ24" s="26">
        <f t="shared" si="3"/>
        <v>56828287.85907346</v>
      </c>
      <c r="AR24" s="26">
        <f t="shared" si="3"/>
        <v>65029258.281347297</v>
      </c>
      <c r="AS24" s="72" t="s">
        <v>269</v>
      </c>
      <c r="AT24" s="72" t="s">
        <v>269</v>
      </c>
      <c r="AU24" s="72" t="s">
        <v>269</v>
      </c>
      <c r="AV24" s="72" t="s">
        <v>269</v>
      </c>
      <c r="AW24" s="72" t="s">
        <v>269</v>
      </c>
      <c r="AX24" s="72" t="s">
        <v>269</v>
      </c>
      <c r="AY24" s="72" t="s">
        <v>269</v>
      </c>
      <c r="AZ24" s="72" t="s">
        <v>269</v>
      </c>
    </row>
    <row r="25" spans="1:52" x14ac:dyDescent="0.35">
      <c r="Z25" s="55"/>
    </row>
    <row r="26" spans="1:52" s="126" customFormat="1" ht="15.5" x14ac:dyDescent="0.35">
      <c r="A26" s="178" t="s">
        <v>52</v>
      </c>
      <c r="B26" s="126" t="s">
        <v>99</v>
      </c>
      <c r="E26" s="179" t="s">
        <v>269</v>
      </c>
      <c r="F26" s="179" t="s">
        <v>269</v>
      </c>
      <c r="G26" s="179" t="s">
        <v>269</v>
      </c>
      <c r="H26" s="179" t="s">
        <v>269</v>
      </c>
      <c r="I26" s="179" t="s">
        <v>269</v>
      </c>
      <c r="J26" s="179" t="s">
        <v>269</v>
      </c>
      <c r="K26" s="179" t="s">
        <v>269</v>
      </c>
      <c r="L26" s="179" t="s">
        <v>269</v>
      </c>
      <c r="M26" s="179" t="s">
        <v>269</v>
      </c>
      <c r="N26" s="179" t="s">
        <v>269</v>
      </c>
      <c r="O26" s="179" t="s">
        <v>269</v>
      </c>
      <c r="P26" s="179" t="s">
        <v>269</v>
      </c>
      <c r="Q26" s="179" t="s">
        <v>269</v>
      </c>
      <c r="R26" s="179" t="s">
        <v>269</v>
      </c>
      <c r="S26" s="179" t="s">
        <v>269</v>
      </c>
      <c r="T26" s="179" t="s">
        <v>269</v>
      </c>
      <c r="U26" s="179" t="s">
        <v>269</v>
      </c>
      <c r="V26" s="179" t="s">
        <v>269</v>
      </c>
      <c r="W26" s="179" t="s">
        <v>269</v>
      </c>
      <c r="X26" s="179" t="s">
        <v>269</v>
      </c>
      <c r="Y26" s="179" t="s">
        <v>269</v>
      </c>
      <c r="Z26" s="92">
        <f>Z14+Z24</f>
        <v>63866689.789190158</v>
      </c>
      <c r="AA26" s="92">
        <f t="shared" ref="AA26:AQ26" si="4">AA14+AA24</f>
        <v>68152042.355314404</v>
      </c>
      <c r="AB26" s="92">
        <f t="shared" si="4"/>
        <v>69703849.00263384</v>
      </c>
      <c r="AC26" s="92">
        <f t="shared" si="4"/>
        <v>68377935.651115537</v>
      </c>
      <c r="AD26" s="92">
        <f t="shared" si="4"/>
        <v>75279345.723715872</v>
      </c>
      <c r="AE26" s="92">
        <f t="shared" si="4"/>
        <v>63685605.620359376</v>
      </c>
      <c r="AF26" s="92">
        <f t="shared" si="4"/>
        <v>74071055.313024297</v>
      </c>
      <c r="AG26" s="92">
        <f t="shared" si="4"/>
        <v>71433466.974574581</v>
      </c>
      <c r="AH26" s="92">
        <f t="shared" si="4"/>
        <v>70186754.389529735</v>
      </c>
      <c r="AI26" s="92">
        <f t="shared" si="4"/>
        <v>80093602.807284385</v>
      </c>
      <c r="AJ26" s="92">
        <f t="shared" si="4"/>
        <v>73509052.624366835</v>
      </c>
      <c r="AK26" s="92">
        <f t="shared" si="4"/>
        <v>78661186.42943491</v>
      </c>
      <c r="AL26" s="92">
        <f t="shared" si="4"/>
        <v>79448615.897804007</v>
      </c>
      <c r="AM26" s="92">
        <f t="shared" si="4"/>
        <v>72013884.629011214</v>
      </c>
      <c r="AN26" s="92">
        <f t="shared" si="4"/>
        <v>80501086.442648426</v>
      </c>
      <c r="AO26" s="92">
        <f t="shared" si="4"/>
        <v>89069125.458977297</v>
      </c>
      <c r="AP26" s="92">
        <f t="shared" si="4"/>
        <v>101778879.0715223</v>
      </c>
      <c r="AQ26" s="92">
        <f t="shared" si="4"/>
        <v>85046460.813782439</v>
      </c>
      <c r="AR26" s="92">
        <f>AR14+AR24</f>
        <v>94011438.69318378</v>
      </c>
      <c r="AS26" s="179" t="s">
        <v>269</v>
      </c>
      <c r="AT26" s="179" t="s">
        <v>269</v>
      </c>
      <c r="AU26" s="179" t="s">
        <v>269</v>
      </c>
      <c r="AV26" s="179" t="s">
        <v>269</v>
      </c>
      <c r="AW26" s="179" t="s">
        <v>269</v>
      </c>
      <c r="AX26" s="179" t="s">
        <v>269</v>
      </c>
      <c r="AY26" s="179" t="s">
        <v>269</v>
      </c>
      <c r="AZ26" s="179" t="s">
        <v>269</v>
      </c>
    </row>
    <row r="27" spans="1:52" s="126" customFormat="1" ht="15.5" x14ac:dyDescent="0.35">
      <c r="A27" s="178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61">
        <f t="shared" ref="Z27:AR27" si="5">Z26/1000000</f>
        <v>63.866689789190161</v>
      </c>
      <c r="AA27" s="61">
        <f t="shared" si="5"/>
        <v>68.152042355314407</v>
      </c>
      <c r="AB27" s="61">
        <f t="shared" si="5"/>
        <v>69.703849002633845</v>
      </c>
      <c r="AC27" s="61">
        <f t="shared" si="5"/>
        <v>68.377935651115536</v>
      </c>
      <c r="AD27" s="61">
        <f t="shared" si="5"/>
        <v>75.279345723715878</v>
      </c>
      <c r="AE27" s="61">
        <f t="shared" si="5"/>
        <v>63.685605620359375</v>
      </c>
      <c r="AF27" s="61">
        <f t="shared" si="5"/>
        <v>74.071055313024303</v>
      </c>
      <c r="AG27" s="61">
        <f t="shared" si="5"/>
        <v>71.433466974574586</v>
      </c>
      <c r="AH27" s="61">
        <f t="shared" si="5"/>
        <v>70.186754389529739</v>
      </c>
      <c r="AI27" s="61">
        <f t="shared" si="5"/>
        <v>80.093602807284384</v>
      </c>
      <c r="AJ27" s="61">
        <f t="shared" si="5"/>
        <v>73.509052624366831</v>
      </c>
      <c r="AK27" s="61">
        <f t="shared" si="5"/>
        <v>78.661186429434906</v>
      </c>
      <c r="AL27" s="61">
        <f t="shared" si="5"/>
        <v>79.448615897804004</v>
      </c>
      <c r="AM27" s="61">
        <f t="shared" si="5"/>
        <v>72.013884629011216</v>
      </c>
      <c r="AN27" s="61">
        <f t="shared" si="5"/>
        <v>80.501086442648429</v>
      </c>
      <c r="AO27" s="61">
        <f t="shared" si="5"/>
        <v>89.069125458977297</v>
      </c>
      <c r="AP27" s="61">
        <f t="shared" si="5"/>
        <v>101.7788790715223</v>
      </c>
      <c r="AQ27" s="61">
        <f t="shared" si="5"/>
        <v>85.046460813782446</v>
      </c>
      <c r="AR27" s="61">
        <f t="shared" si="5"/>
        <v>94.011438693183777</v>
      </c>
      <c r="AS27" s="179"/>
      <c r="AT27" s="179"/>
      <c r="AU27" s="179"/>
      <c r="AV27" s="179"/>
      <c r="AW27" s="179"/>
      <c r="AX27" s="179"/>
      <c r="AY27" s="179"/>
      <c r="AZ27" s="179"/>
    </row>
    <row r="28" spans="1:52" s="39" customFormat="1" ht="15.5" x14ac:dyDescent="0.35">
      <c r="A28" s="29"/>
      <c r="B28" s="126" t="s">
        <v>512</v>
      </c>
      <c r="D28" s="55"/>
      <c r="Z28" s="18">
        <f>Z26/Z$59</f>
        <v>3.4407828619978003</v>
      </c>
      <c r="AA28" s="18">
        <f t="shared" ref="AA28:AR28" si="6">AA26/AA$59</f>
        <v>3.5540302984813299</v>
      </c>
      <c r="AB28" s="18">
        <f t="shared" si="6"/>
        <v>3.5215451849991792</v>
      </c>
      <c r="AC28" s="18">
        <f t="shared" si="6"/>
        <v>3.3497000194343105</v>
      </c>
      <c r="AD28" s="18">
        <f t="shared" si="6"/>
        <v>3.579136898645972</v>
      </c>
      <c r="AE28" s="18">
        <f t="shared" si="6"/>
        <v>2.9408651653670543</v>
      </c>
      <c r="AF28" s="18">
        <f t="shared" si="6"/>
        <v>3.3229458687863009</v>
      </c>
      <c r="AG28" s="18">
        <f t="shared" si="6"/>
        <v>3.1122425477139255</v>
      </c>
      <c r="AH28" s="18">
        <f t="shared" si="6"/>
        <v>2.9677058750156124</v>
      </c>
      <c r="AI28" s="18">
        <f t="shared" si="6"/>
        <v>3.2840095082040528</v>
      </c>
      <c r="AJ28" s="18">
        <f t="shared" si="6"/>
        <v>2.9208209946903168</v>
      </c>
      <c r="AK28" s="18">
        <f t="shared" si="6"/>
        <v>3.0276949631183707</v>
      </c>
      <c r="AL28" s="18">
        <f t="shared" si="6"/>
        <v>2.9621466813407276</v>
      </c>
      <c r="AM28" s="18">
        <f t="shared" si="6"/>
        <v>2.6012268065066251</v>
      </c>
      <c r="AN28" s="18">
        <f t="shared" si="6"/>
        <v>2.8175334470008435</v>
      </c>
      <c r="AO28" s="18">
        <f t="shared" si="6"/>
        <v>3.0206913269113751</v>
      </c>
      <c r="AP28" s="18">
        <f t="shared" si="6"/>
        <v>3.3444979632947098</v>
      </c>
      <c r="AQ28" s="18">
        <f t="shared" si="6"/>
        <v>2.7075292378776736</v>
      </c>
      <c r="AR28" s="18">
        <f t="shared" si="6"/>
        <v>2.8990673044573807</v>
      </c>
    </row>
    <row r="29" spans="1:52" s="39" customFormat="1" x14ac:dyDescent="0.35">
      <c r="A29" s="29"/>
      <c r="D29" s="55"/>
    </row>
    <row r="30" spans="1:52" s="58" customFormat="1" x14ac:dyDescent="0.35">
      <c r="A30" s="32" t="s">
        <v>53</v>
      </c>
      <c r="B30" s="58" t="s">
        <v>243</v>
      </c>
      <c r="E30" s="61">
        <f>'UGA - Output, LPJmL NPPo'!B104</f>
        <v>134131042.66532594</v>
      </c>
      <c r="F30" s="61">
        <f>'UGA - Output, LPJmL NPPo'!C104</f>
        <v>151628993.43154922</v>
      </c>
      <c r="G30" s="61">
        <f>'UGA - Output, LPJmL NPPo'!D104</f>
        <v>137418771.76243499</v>
      </c>
      <c r="H30" s="61">
        <f>'UGA - Output, LPJmL NPPo'!E104</f>
        <v>143339579.38814762</v>
      </c>
      <c r="I30" s="61">
        <f>'UGA - Output, LPJmL NPPo'!F104</f>
        <v>149822121.22077897</v>
      </c>
      <c r="J30" s="61">
        <f>'UGA - Output, LPJmL NPPo'!G104</f>
        <v>147988608.23877233</v>
      </c>
      <c r="K30" s="61">
        <f>'UGA - Output, LPJmL NPPo'!H104</f>
        <v>168760209.64429602</v>
      </c>
      <c r="L30" s="61">
        <f>'UGA - Output, LPJmL NPPo'!I104</f>
        <v>166356803.66471669</v>
      </c>
      <c r="M30" s="61">
        <f>'UGA - Output, LPJmL NPPo'!J104</f>
        <v>134836630.72320408</v>
      </c>
      <c r="N30" s="61">
        <f>'UGA - Output, LPJmL NPPo'!K104</f>
        <v>127445703.56792298</v>
      </c>
      <c r="O30" s="61">
        <f>'UGA - Output, LPJmL NPPo'!L104</f>
        <v>148803696.21347085</v>
      </c>
      <c r="P30" s="61">
        <f>'UGA - Output, LPJmL NPPo'!M104</f>
        <v>147215585.34423038</v>
      </c>
      <c r="Q30" s="61">
        <f>'UGA - Output, LPJmL NPPo'!N104</f>
        <v>129749991.39742036</v>
      </c>
      <c r="R30" s="61">
        <f>'UGA - Output, LPJmL NPPo'!O104</f>
        <v>130783099.8905727</v>
      </c>
      <c r="S30" s="61">
        <f>'UGA - Output, LPJmL NPPo'!P104</f>
        <v>156738389.3349711</v>
      </c>
      <c r="T30" s="61">
        <f>'UGA - Output, LPJmL NPPo'!Q104</f>
        <v>140154225.83235121</v>
      </c>
      <c r="U30" s="61">
        <f>'UGA - Output, LPJmL NPPo'!R104</f>
        <v>140612020.66488731</v>
      </c>
      <c r="V30" s="61">
        <f>'UGA - Output, LPJmL NPPo'!S104</f>
        <v>166430230.07370359</v>
      </c>
      <c r="W30" s="61">
        <f>'UGA - Output, LPJmL NPPo'!T104</f>
        <v>152008239.40968946</v>
      </c>
      <c r="X30" s="61">
        <f>'UGA - Output, LPJmL NPPo'!U104</f>
        <v>161473978.91298676</v>
      </c>
      <c r="Y30" s="61">
        <f>'UGA - Output, LPJmL NPPo'!V104</f>
        <v>158132182.46519899</v>
      </c>
      <c r="Z30" s="61">
        <f>'UGA - Output, LPJmL NPPo'!W104</f>
        <v>143494195.64944962</v>
      </c>
      <c r="AA30" s="61">
        <f>'UGA - Output, LPJmL NPPo'!X104</f>
        <v>140118293.4004854</v>
      </c>
      <c r="AB30" s="61">
        <f>'UGA - Output, LPJmL NPPo'!Y104</f>
        <v>162249417.74980083</v>
      </c>
      <c r="AC30" s="61">
        <f>'UGA - Output, LPJmL NPPo'!Z104</f>
        <v>154757771.70048779</v>
      </c>
      <c r="AD30" s="61">
        <f>'UGA - Output, LPJmL NPPo'!AA104</f>
        <v>170345845.42299351</v>
      </c>
      <c r="AE30" s="61">
        <f>'UGA - Output, LPJmL NPPo'!AB104</f>
        <v>137706856.30834144</v>
      </c>
      <c r="AF30" s="61">
        <f>'UGA - Output, LPJmL NPPo'!AC104</f>
        <v>163775187.65207818</v>
      </c>
      <c r="AG30" s="61">
        <f>'UGA - Output, LPJmL NPPo'!AD104</f>
        <v>157106372.11042005</v>
      </c>
      <c r="AH30" s="61">
        <f>'UGA - Output, LPJmL NPPo'!AE104</f>
        <v>142677229.22084191</v>
      </c>
      <c r="AI30" s="61">
        <f>'UGA - Output, LPJmL NPPo'!AF104</f>
        <v>170225181.44961229</v>
      </c>
      <c r="AJ30" s="61">
        <f>'UGA - Output, LPJmL NPPo'!AG104</f>
        <v>150568200.62201488</v>
      </c>
      <c r="AK30" s="61">
        <f>'UGA - Output, LPJmL NPPo'!AH104</f>
        <v>149783091.26030582</v>
      </c>
      <c r="AL30" s="61">
        <f>'UGA - Output, LPJmL NPPo'!AI104</f>
        <v>153305488.60906324</v>
      </c>
      <c r="AM30" s="61">
        <f>'UGA - Output, LPJmL NPPo'!AJ104</f>
        <v>131325965.96572459</v>
      </c>
      <c r="AN30" s="61">
        <f>'UGA - Output, LPJmL NPPo'!AK104</f>
        <v>153970511.69343758</v>
      </c>
      <c r="AO30" s="61">
        <f>'UGA - Output, LPJmL NPPo'!AL104</f>
        <v>155377687.8389928</v>
      </c>
      <c r="AP30" s="61">
        <f>'UGA - Output, LPJmL NPPo'!AM104</f>
        <v>160196754.46009147</v>
      </c>
      <c r="AQ30" s="61">
        <f>'UGA - Output, LPJmL NPPo'!AN104</f>
        <v>103746367.18261613</v>
      </c>
      <c r="AR30" s="61">
        <f>'UGA - Output, LPJmL NPPo'!AO104</f>
        <v>123088819.70477411</v>
      </c>
      <c r="AS30" s="155" t="str">
        <f>'UGA - Output, LPJmL NPPo'!AP104</f>
        <v>NA</v>
      </c>
      <c r="AT30" s="155" t="str">
        <f>'UGA - Output, LPJmL NPPo'!AQ104</f>
        <v>NA</v>
      </c>
      <c r="AU30" s="155" t="str">
        <f>'UGA - Output, LPJmL NPPo'!AR104</f>
        <v>NA</v>
      </c>
      <c r="AV30" s="155" t="str">
        <f>'UGA - Output, LPJmL NPPo'!AS104</f>
        <v>NA</v>
      </c>
      <c r="AW30" s="155" t="str">
        <f>'UGA - Output, LPJmL NPPo'!AT104</f>
        <v>NA</v>
      </c>
      <c r="AX30" s="155" t="str">
        <f>'UGA - Output, LPJmL NPPo'!AU104</f>
        <v>NA</v>
      </c>
      <c r="AY30" s="155" t="str">
        <f>'UGA - Output, LPJmL NPPo'!AV104</f>
        <v>NA</v>
      </c>
      <c r="AZ30" s="155" t="str">
        <f>'UGA - Output, LPJmL NPPo'!AW104</f>
        <v>NA</v>
      </c>
    </row>
    <row r="31" spans="1:52" s="58" customFormat="1" x14ac:dyDescent="0.35">
      <c r="A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>
        <f>Z30/1000000</f>
        <v>143.49419564944961</v>
      </c>
      <c r="AA31" s="61">
        <f t="shared" ref="AA31:AR31" si="7">AA30/1000000</f>
        <v>140.11829340048538</v>
      </c>
      <c r="AB31" s="61">
        <f t="shared" si="7"/>
        <v>162.24941774980084</v>
      </c>
      <c r="AC31" s="61">
        <f t="shared" si="7"/>
        <v>154.75777170048778</v>
      </c>
      <c r="AD31" s="61">
        <f t="shared" si="7"/>
        <v>170.34584542299351</v>
      </c>
      <c r="AE31" s="61">
        <f t="shared" si="7"/>
        <v>137.70685630834146</v>
      </c>
      <c r="AF31" s="61">
        <f t="shared" si="7"/>
        <v>163.77518765207819</v>
      </c>
      <c r="AG31" s="61">
        <f t="shared" si="7"/>
        <v>157.10637211042004</v>
      </c>
      <c r="AH31" s="61">
        <f t="shared" si="7"/>
        <v>142.67722922084192</v>
      </c>
      <c r="AI31" s="61">
        <f t="shared" si="7"/>
        <v>170.22518144961228</v>
      </c>
      <c r="AJ31" s="61">
        <f t="shared" si="7"/>
        <v>150.56820062201487</v>
      </c>
      <c r="AK31" s="61">
        <f t="shared" si="7"/>
        <v>149.78309126030581</v>
      </c>
      <c r="AL31" s="61">
        <f t="shared" si="7"/>
        <v>153.30548860906325</v>
      </c>
      <c r="AM31" s="61">
        <f t="shared" si="7"/>
        <v>131.32596596572458</v>
      </c>
      <c r="AN31" s="61">
        <f t="shared" si="7"/>
        <v>153.97051169343757</v>
      </c>
      <c r="AO31" s="61">
        <f t="shared" si="7"/>
        <v>155.37768783899281</v>
      </c>
      <c r="AP31" s="61">
        <f t="shared" si="7"/>
        <v>160.19675446009148</v>
      </c>
      <c r="AQ31" s="61">
        <f t="shared" si="7"/>
        <v>103.74636718261613</v>
      </c>
      <c r="AR31" s="61">
        <f t="shared" si="7"/>
        <v>123.08881970477411</v>
      </c>
      <c r="AS31" s="155"/>
      <c r="AT31" s="155"/>
      <c r="AU31" s="155"/>
      <c r="AV31" s="155"/>
      <c r="AW31" s="155"/>
      <c r="AX31" s="155"/>
      <c r="AY31" s="155"/>
      <c r="AZ31" s="155"/>
    </row>
    <row r="32" spans="1:52" x14ac:dyDescent="0.35">
      <c r="B32" t="s">
        <v>132</v>
      </c>
    </row>
    <row r="33" spans="1:136" x14ac:dyDescent="0.35">
      <c r="B33" s="58" t="s">
        <v>513</v>
      </c>
      <c r="Z33" s="262">
        <f>Z30/Z$59</f>
        <v>7.7306710402008791</v>
      </c>
      <c r="AA33" s="262">
        <f t="shared" ref="AA33:AR33" si="8">AA30/AA$59</f>
        <v>7.3069660556986893</v>
      </c>
      <c r="AB33" s="262">
        <f t="shared" si="8"/>
        <v>8.1970890276682091</v>
      </c>
      <c r="AC33" s="262">
        <f t="shared" si="8"/>
        <v>7.5812775851807599</v>
      </c>
      <c r="AD33" s="262">
        <f t="shared" si="8"/>
        <v>8.0990488828385647</v>
      </c>
      <c r="AE33" s="262">
        <f t="shared" si="8"/>
        <v>6.3590083317028601</v>
      </c>
      <c r="AF33" s="262">
        <f t="shared" si="8"/>
        <v>7.3472165465756776</v>
      </c>
      <c r="AG33" s="262">
        <f t="shared" si="8"/>
        <v>6.8448747695958749</v>
      </c>
      <c r="AH33" s="262">
        <f t="shared" si="8"/>
        <v>6.0328199397806461</v>
      </c>
      <c r="AI33" s="262">
        <f t="shared" si="8"/>
        <v>6.9795975561414609</v>
      </c>
      <c r="AJ33" s="262">
        <f t="shared" si="8"/>
        <v>5.982702072856604</v>
      </c>
      <c r="AK33" s="262">
        <f t="shared" si="8"/>
        <v>5.765200495366912</v>
      </c>
      <c r="AL33" s="262">
        <f t="shared" si="8"/>
        <v>5.7158119016042823</v>
      </c>
      <c r="AM33" s="262">
        <f t="shared" si="8"/>
        <v>4.7436494339981827</v>
      </c>
      <c r="AN33" s="262">
        <f t="shared" si="8"/>
        <v>5.3889591522116929</v>
      </c>
      <c r="AO33" s="262">
        <f t="shared" si="8"/>
        <v>5.2694806604669866</v>
      </c>
      <c r="AP33" s="262">
        <f t="shared" si="8"/>
        <v>5.2641346014598538</v>
      </c>
      <c r="AQ33" s="262">
        <f t="shared" si="8"/>
        <v>3.302857282745439</v>
      </c>
      <c r="AR33" s="262">
        <f t="shared" si="8"/>
        <v>3.795737813511757</v>
      </c>
    </row>
    <row r="34" spans="1:136" s="55" customFormat="1" x14ac:dyDescent="0.35">
      <c r="A34" s="29"/>
      <c r="B34" s="58"/>
    </row>
    <row r="35" spans="1:136" s="113" customFormat="1" x14ac:dyDescent="0.35">
      <c r="A35" s="118" t="s">
        <v>54</v>
      </c>
      <c r="B35" s="113" t="s">
        <v>100</v>
      </c>
      <c r="E35" s="118" t="s">
        <v>269</v>
      </c>
      <c r="F35" s="118" t="s">
        <v>269</v>
      </c>
      <c r="G35" s="118" t="s">
        <v>269</v>
      </c>
      <c r="H35" s="118" t="s">
        <v>269</v>
      </c>
      <c r="I35" s="118" t="s">
        <v>269</v>
      </c>
      <c r="J35" s="118" t="s">
        <v>269</v>
      </c>
      <c r="K35" s="118" t="s">
        <v>269</v>
      </c>
      <c r="L35" s="118" t="s">
        <v>269</v>
      </c>
      <c r="M35" s="118" t="s">
        <v>269</v>
      </c>
      <c r="N35" s="118" t="s">
        <v>269</v>
      </c>
      <c r="O35" s="118" t="s">
        <v>269</v>
      </c>
      <c r="P35" s="118" t="s">
        <v>269</v>
      </c>
      <c r="Q35" s="118" t="s">
        <v>269</v>
      </c>
      <c r="R35" s="118" t="s">
        <v>269</v>
      </c>
      <c r="S35" s="118" t="s">
        <v>269</v>
      </c>
      <c r="T35" s="118" t="s">
        <v>269</v>
      </c>
      <c r="U35" s="118" t="s">
        <v>269</v>
      </c>
      <c r="V35" s="118" t="s">
        <v>269</v>
      </c>
      <c r="W35" s="118" t="s">
        <v>269</v>
      </c>
      <c r="X35" s="118" t="s">
        <v>269</v>
      </c>
      <c r="Y35" s="118" t="s">
        <v>269</v>
      </c>
      <c r="Z35" s="113">
        <f t="shared" ref="Z35:AR35" si="9">Z26/Z30</f>
        <v>0.44508204321527989</v>
      </c>
      <c r="AA35" s="113">
        <f t="shared" si="9"/>
        <v>0.48638932648517624</v>
      </c>
      <c r="AB35" s="113">
        <f t="shared" si="9"/>
        <v>0.42960923970846981</v>
      </c>
      <c r="AC35" s="113">
        <f t="shared" si="9"/>
        <v>0.44183846083963751</v>
      </c>
      <c r="AD35" s="113">
        <f t="shared" si="9"/>
        <v>0.44192064406846149</v>
      </c>
      <c r="AE35" s="113">
        <f t="shared" si="9"/>
        <v>0.46247229315699434</v>
      </c>
      <c r="AF35" s="113">
        <f t="shared" si="9"/>
        <v>0.45227275495711755</v>
      </c>
      <c r="AG35" s="113">
        <f t="shared" si="9"/>
        <v>0.45468217498121943</v>
      </c>
      <c r="AH35" s="113">
        <f t="shared" si="9"/>
        <v>0.49192681111638126</v>
      </c>
      <c r="AI35" s="113">
        <f t="shared" si="9"/>
        <v>0.47051559660691322</v>
      </c>
      <c r="AJ35" s="113">
        <f t="shared" si="9"/>
        <v>0.48821100551572194</v>
      </c>
      <c r="AK35" s="113">
        <f t="shared" si="9"/>
        <v>0.52516733209044797</v>
      </c>
      <c r="AL35" s="113">
        <f t="shared" si="9"/>
        <v>0.51823725698694323</v>
      </c>
      <c r="AM35" s="113">
        <f t="shared" si="9"/>
        <v>0.54835983196047056</v>
      </c>
      <c r="AN35" s="113">
        <f t="shared" si="9"/>
        <v>0.52283444120085687</v>
      </c>
      <c r="AO35" s="113">
        <f t="shared" si="9"/>
        <v>0.57324270104516872</v>
      </c>
      <c r="AP35" s="113">
        <f t="shared" si="9"/>
        <v>0.63533671087498622</v>
      </c>
      <c r="AQ35" s="113">
        <f t="shared" si="9"/>
        <v>0.81975362726756695</v>
      </c>
      <c r="AR35" s="113">
        <f t="shared" si="9"/>
        <v>0.76376911338225673</v>
      </c>
      <c r="AS35" s="118" t="s">
        <v>269</v>
      </c>
      <c r="AT35" s="118" t="s">
        <v>269</v>
      </c>
      <c r="AU35" s="118" t="s">
        <v>269</v>
      </c>
      <c r="AV35" s="118" t="s">
        <v>269</v>
      </c>
      <c r="AW35" s="118" t="s">
        <v>269</v>
      </c>
      <c r="AX35" s="118" t="s">
        <v>269</v>
      </c>
      <c r="AY35" s="118" t="s">
        <v>269</v>
      </c>
      <c r="AZ35" s="118" t="s">
        <v>269</v>
      </c>
    </row>
    <row r="36" spans="1:136" x14ac:dyDescent="0.35">
      <c r="B36" t="s">
        <v>132</v>
      </c>
    </row>
    <row r="37" spans="1:136" ht="15" thickBot="1" x14ac:dyDescent="0.4"/>
    <row r="38" spans="1:136" s="55" customFormat="1" ht="15" thickTop="1" x14ac:dyDescent="0.35">
      <c r="A38" s="29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</row>
    <row r="39" spans="1:136" x14ac:dyDescent="0.35">
      <c r="B39" s="58" t="s">
        <v>407</v>
      </c>
    </row>
    <row r="40" spans="1:136" s="55" customFormat="1" x14ac:dyDescent="0.35">
      <c r="A40" s="29"/>
      <c r="B40" s="58" t="s">
        <v>320</v>
      </c>
      <c r="E40" s="26">
        <f>'UGA FAO - Data, Land Use'!R3</f>
        <v>19981</v>
      </c>
    </row>
    <row r="41" spans="1:136" s="55" customFormat="1" x14ac:dyDescent="0.35">
      <c r="A41" s="29"/>
      <c r="B41" s="58"/>
    </row>
    <row r="42" spans="1:136" s="55" customFormat="1" x14ac:dyDescent="0.35">
      <c r="A42" s="29"/>
      <c r="C42" s="238" t="s">
        <v>321</v>
      </c>
      <c r="E42" s="26">
        <f>'UGA FAO - Data, Land Use'!R7</f>
        <v>3800</v>
      </c>
      <c r="F42" s="26">
        <f>'UGA FAO - Data, Land Use'!S7</f>
        <v>3850</v>
      </c>
      <c r="G42" s="26">
        <f>'UGA FAO - Data, Land Use'!T7</f>
        <v>3900</v>
      </c>
      <c r="H42" s="26">
        <f>'UGA FAO - Data, Land Use'!U7</f>
        <v>3950</v>
      </c>
      <c r="I42" s="26">
        <f>'UGA FAO - Data, Land Use'!V7</f>
        <v>4025</v>
      </c>
      <c r="J42" s="26">
        <f>'UGA FAO - Data, Land Use'!W7</f>
        <v>4072</v>
      </c>
      <c r="K42" s="26">
        <f>'UGA FAO - Data, Land Use'!X7</f>
        <v>4023</v>
      </c>
      <c r="L42" s="26">
        <f>'UGA FAO - Data, Land Use'!Y7</f>
        <v>4080</v>
      </c>
      <c r="M42" s="26">
        <f>'UGA FAO - Data, Land Use'!Z7</f>
        <v>4080</v>
      </c>
      <c r="N42" s="26">
        <f>'UGA FAO - Data, Land Use'!AA7</f>
        <v>4080</v>
      </c>
      <c r="O42" s="26">
        <f>'UGA FAO - Data, Land Use'!AB7</f>
        <v>4120</v>
      </c>
      <c r="P42" s="26">
        <f>'UGA FAO - Data, Land Use'!AC7</f>
        <v>4180</v>
      </c>
      <c r="Q42" s="26">
        <f>'UGA FAO - Data, Land Use'!AD7</f>
        <v>4600</v>
      </c>
      <c r="R42" s="26">
        <f>'UGA FAO - Data, Land Use'!AE7</f>
        <v>4800</v>
      </c>
      <c r="S42" s="26">
        <f>'UGA FAO - Data, Land Use'!AF7</f>
        <v>4900</v>
      </c>
      <c r="T42" s="26">
        <f>'UGA FAO - Data, Land Use'!AG7</f>
        <v>5000</v>
      </c>
      <c r="U42" s="26">
        <f>'UGA FAO - Data, Land Use'!AH7</f>
        <v>5000</v>
      </c>
      <c r="V42" s="26">
        <f>'UGA FAO - Data, Land Use'!AI7</f>
        <v>5000</v>
      </c>
      <c r="W42" s="26">
        <f>'UGA FAO - Data, Land Use'!AJ7</f>
        <v>5000</v>
      </c>
      <c r="X42" s="26">
        <f>'UGA FAO - Data, Land Use'!AK7</f>
        <v>5000</v>
      </c>
      <c r="Y42" s="26">
        <f>'UGA FAO - Data, Land Use'!AL7</f>
        <v>5020</v>
      </c>
      <c r="Z42" s="26">
        <f>'UGA FAO - Data, Land Use'!AM7</f>
        <v>5040</v>
      </c>
      <c r="AA42" s="26">
        <f>'UGA FAO - Data, Land Use'!AN7</f>
        <v>5040</v>
      </c>
      <c r="AB42" s="26">
        <f>'UGA FAO - Data, Land Use'!AO7</f>
        <v>5060</v>
      </c>
      <c r="AC42" s="26">
        <f>'UGA FAO - Data, Land Use'!AP7</f>
        <v>5060</v>
      </c>
      <c r="AD42" s="26">
        <f>'UGA FAO - Data, Land Use'!AQ7</f>
        <v>5060</v>
      </c>
      <c r="AE42" s="26">
        <f>'UGA FAO - Data, Land Use'!AR7</f>
        <v>5060</v>
      </c>
      <c r="AF42" s="26">
        <f>'UGA FAO - Data, Land Use'!AS7</f>
        <v>5080</v>
      </c>
      <c r="AG42" s="26">
        <f>'UGA FAO - Data, Land Use'!AT7</f>
        <v>5100</v>
      </c>
      <c r="AH42" s="26">
        <f>'UGA FAO - Data, Land Use'!AU7</f>
        <v>5300</v>
      </c>
      <c r="AI42" s="26">
        <f>'UGA FAO - Data, Land Use'!AV7</f>
        <v>5400</v>
      </c>
      <c r="AJ42" s="26">
        <f>'UGA FAO - Data, Land Use'!AW7</f>
        <v>5600</v>
      </c>
      <c r="AK42" s="26">
        <f>'UGA FAO - Data, Land Use'!AX7</f>
        <v>5850</v>
      </c>
      <c r="AL42" s="26">
        <f>'UGA FAO - Data, Land Use'!AY7</f>
        <v>5950</v>
      </c>
      <c r="AM42" s="26">
        <f>'UGA FAO - Data, Land Use'!AZ7</f>
        <v>5950</v>
      </c>
      <c r="AN42" s="26">
        <f>'UGA FAO - Data, Land Use'!BA7</f>
        <v>6100</v>
      </c>
      <c r="AO42" s="26">
        <f>'UGA FAO - Data, Land Use'!BB7</f>
        <v>6250</v>
      </c>
      <c r="AP42" s="26">
        <f>'UGA FAO - Data, Land Use'!BC7</f>
        <v>6450</v>
      </c>
      <c r="AQ42" s="26">
        <f>'UGA FAO - Data, Land Use'!BD7</f>
        <v>6600</v>
      </c>
      <c r="AR42" s="26">
        <f>'UGA FAO - Data, Land Use'!BE7</f>
        <v>6750</v>
      </c>
      <c r="AS42" s="26">
        <f>'UGA FAO - Data, Land Use'!BF7</f>
        <v>6850</v>
      </c>
      <c r="AT42" s="26">
        <f>'UGA FAO - Data, Land Use'!BG7</f>
        <v>6900</v>
      </c>
      <c r="AU42" s="26">
        <f>'UGA FAO - Data, Land Use'!BH7</f>
        <v>6900</v>
      </c>
      <c r="AV42" s="26">
        <f>'UGA FAO - Data, Land Use'!BI7</f>
        <v>6900</v>
      </c>
      <c r="AW42" s="26">
        <f>'UGA FAO - Data, Land Use'!BJ7</f>
        <v>6900</v>
      </c>
      <c r="AX42" s="26">
        <f>'UGA FAO - Data, Land Use'!BK7</f>
        <v>6900</v>
      </c>
      <c r="AY42" s="26">
        <f>'UGA FAO - Data, Land Use'!BL7</f>
        <v>6900</v>
      </c>
      <c r="AZ42" s="26">
        <f>'UGA FAO - Data, Land Use'!BM7</f>
        <v>6900</v>
      </c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</row>
    <row r="43" spans="1:136" s="55" customFormat="1" x14ac:dyDescent="0.35">
      <c r="A43" s="29"/>
      <c r="E43" s="261">
        <f>E42/E$40</f>
        <v>0.19018067163805616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</row>
    <row r="44" spans="1:136" s="55" customFormat="1" x14ac:dyDescent="0.35">
      <c r="A44" s="2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</row>
    <row r="45" spans="1:136" x14ac:dyDescent="0.35">
      <c r="C45" s="238" t="s">
        <v>97</v>
      </c>
      <c r="E45" s="26">
        <f>'UGA FAO - Data, Land Use'!R6</f>
        <v>5030</v>
      </c>
      <c r="F45" s="26">
        <f>'UGA FAO - Data, Land Use'!S6</f>
        <v>5100</v>
      </c>
      <c r="G45" s="26">
        <f>'UGA FAO - Data, Land Use'!T6</f>
        <v>5180</v>
      </c>
      <c r="H45" s="26">
        <f>'UGA FAO - Data, Land Use'!U6</f>
        <v>5264</v>
      </c>
      <c r="I45" s="26">
        <f>'UGA FAO - Data, Land Use'!V6</f>
        <v>5407</v>
      </c>
      <c r="J45" s="26">
        <f>'UGA FAO - Data, Land Use'!W6</f>
        <v>5538</v>
      </c>
      <c r="K45" s="26">
        <f>'UGA FAO - Data, Land Use'!X6</f>
        <v>5538</v>
      </c>
      <c r="L45" s="26">
        <f>'UGA FAO - Data, Land Use'!Y6</f>
        <v>5610</v>
      </c>
      <c r="M45" s="26">
        <f>'UGA FAO - Data, Land Use'!Z6</f>
        <v>5610</v>
      </c>
      <c r="N45" s="26">
        <f>'UGA FAO - Data, Land Use'!AA6</f>
        <v>5680</v>
      </c>
      <c r="O45" s="26">
        <f>'UGA FAO - Data, Land Use'!AB6</f>
        <v>5760</v>
      </c>
      <c r="P45" s="26">
        <f>'UGA FAO - Data, Land Use'!AC6</f>
        <v>5840</v>
      </c>
      <c r="Q45" s="26">
        <f>'UGA FAO - Data, Land Use'!AD6</f>
        <v>6300</v>
      </c>
      <c r="R45" s="26">
        <f>'UGA FAO - Data, Land Use'!AE6</f>
        <v>6500</v>
      </c>
      <c r="S45" s="26">
        <f>'UGA FAO - Data, Land Use'!AF6</f>
        <v>6600</v>
      </c>
      <c r="T45" s="26">
        <f>'UGA FAO - Data, Land Use'!AG6</f>
        <v>6705</v>
      </c>
      <c r="U45" s="26">
        <f>'UGA FAO - Data, Land Use'!AH6</f>
        <v>6705</v>
      </c>
      <c r="V45" s="26">
        <f>'UGA FAO - Data, Land Use'!AI6</f>
        <v>6705</v>
      </c>
      <c r="W45" s="26">
        <f>'UGA FAO - Data, Land Use'!AJ6</f>
        <v>6750</v>
      </c>
      <c r="X45" s="26">
        <f>'UGA FAO - Data, Land Use'!AK6</f>
        <v>6850</v>
      </c>
      <c r="Y45" s="26">
        <f>'UGA FAO - Data, Land Use'!AL6</f>
        <v>6920</v>
      </c>
      <c r="Z45" s="26">
        <f>'UGA FAO - Data, Land Use'!AM6</f>
        <v>6940</v>
      </c>
      <c r="AA45" s="26">
        <f>'UGA FAO - Data, Land Use'!AN6</f>
        <v>6970</v>
      </c>
      <c r="AB45" s="26">
        <f>'UGA FAO - Data, Land Use'!AO6</f>
        <v>6990</v>
      </c>
      <c r="AC45" s="26">
        <f>'UGA FAO - Data, Land Use'!AP6</f>
        <v>7010</v>
      </c>
      <c r="AD45" s="26">
        <f>'UGA FAO - Data, Land Use'!AQ6</f>
        <v>7060</v>
      </c>
      <c r="AE45" s="26">
        <f>'UGA FAO - Data, Land Use'!AR6</f>
        <v>7060</v>
      </c>
      <c r="AF45" s="26">
        <f>'UGA FAO - Data, Land Use'!AS6</f>
        <v>7130</v>
      </c>
      <c r="AG45" s="26">
        <f>'UGA FAO - Data, Land Use'!AT6</f>
        <v>7150</v>
      </c>
      <c r="AH45" s="26">
        <f>'UGA FAO - Data, Land Use'!AU6</f>
        <v>7400</v>
      </c>
      <c r="AI45" s="26">
        <f>'UGA FAO - Data, Land Use'!AV6</f>
        <v>7500</v>
      </c>
      <c r="AJ45" s="26">
        <f>'UGA FAO - Data, Land Use'!AW6</f>
        <v>7700</v>
      </c>
      <c r="AK45" s="26">
        <f>'UGA FAO - Data, Land Use'!AX6</f>
        <v>8000</v>
      </c>
      <c r="AL45" s="26">
        <f>'UGA FAO - Data, Land Use'!AY6</f>
        <v>8150</v>
      </c>
      <c r="AM45" s="26">
        <f>'UGA FAO - Data, Land Use'!AZ6</f>
        <v>8150</v>
      </c>
      <c r="AN45" s="26">
        <f>'UGA FAO - Data, Land Use'!BA6</f>
        <v>8300</v>
      </c>
      <c r="AO45" s="26">
        <f>'UGA FAO - Data, Land Use'!BB6</f>
        <v>8450</v>
      </c>
      <c r="AP45" s="26">
        <f>'UGA FAO - Data, Land Use'!BC6</f>
        <v>8650</v>
      </c>
      <c r="AQ45" s="26">
        <f>'UGA FAO - Data, Land Use'!BD6</f>
        <v>8800</v>
      </c>
      <c r="AR45" s="26">
        <f>'UGA FAO - Data, Land Use'!BE6</f>
        <v>8950</v>
      </c>
      <c r="AS45" s="26">
        <f>'UGA FAO - Data, Land Use'!BF6</f>
        <v>9050</v>
      </c>
      <c r="AT45" s="26">
        <f>'UGA FAO - Data, Land Use'!BG6</f>
        <v>9100</v>
      </c>
      <c r="AU45" s="26">
        <f>'UGA FAO - Data, Land Use'!BH6</f>
        <v>9100</v>
      </c>
      <c r="AV45" s="26">
        <f>'UGA FAO - Data, Land Use'!BI6</f>
        <v>9100</v>
      </c>
      <c r="AW45" s="26">
        <f>'UGA FAO - Data, Land Use'!BJ6</f>
        <v>9100</v>
      </c>
      <c r="AX45" s="26">
        <f>'UGA FAO - Data, Land Use'!BK6</f>
        <v>9100</v>
      </c>
      <c r="AY45" s="26">
        <f>'UGA FAO - Data, Land Use'!BL6</f>
        <v>9100</v>
      </c>
      <c r="AZ45" s="26">
        <f>'UGA FAO - Data, Land Use'!BM6</f>
        <v>9100</v>
      </c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</row>
    <row r="46" spans="1:136" s="55" customFormat="1" x14ac:dyDescent="0.35">
      <c r="A46" s="29"/>
      <c r="C46" s="238"/>
      <c r="E46" s="261">
        <f>E45/E$40</f>
        <v>0.25173915219458487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</row>
    <row r="47" spans="1:136" x14ac:dyDescent="0.35"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</row>
    <row r="48" spans="1:136" x14ac:dyDescent="0.35">
      <c r="C48" s="238" t="s">
        <v>322</v>
      </c>
      <c r="E48" s="26">
        <f>'UGA FAO - Data, Land Use'!R5</f>
        <v>10030</v>
      </c>
      <c r="F48" s="26">
        <f>'UGA FAO - Data, Land Use'!S5</f>
        <v>10100</v>
      </c>
      <c r="G48" s="26">
        <f>'UGA FAO - Data, Land Use'!T5</f>
        <v>10180</v>
      </c>
      <c r="H48" s="26">
        <f>'UGA FAO - Data, Land Use'!U5</f>
        <v>10264</v>
      </c>
      <c r="I48" s="26">
        <f>'UGA FAO - Data, Land Use'!V5</f>
        <v>10407</v>
      </c>
      <c r="J48" s="26">
        <f>'UGA FAO - Data, Land Use'!W5</f>
        <v>10538</v>
      </c>
      <c r="K48" s="26">
        <f>'UGA FAO - Data, Land Use'!X5</f>
        <v>10538</v>
      </c>
      <c r="L48" s="26">
        <f>'UGA FAO - Data, Land Use'!Y5</f>
        <v>10610</v>
      </c>
      <c r="M48" s="26">
        <f>'UGA FAO - Data, Land Use'!Z5</f>
        <v>10610</v>
      </c>
      <c r="N48" s="26">
        <f>'UGA FAO - Data, Land Use'!AA5</f>
        <v>10680</v>
      </c>
      <c r="O48" s="26">
        <f>'UGA FAO - Data, Land Use'!AB5</f>
        <v>10760</v>
      </c>
      <c r="P48" s="26">
        <f>'UGA FAO - Data, Land Use'!AC5</f>
        <v>10840</v>
      </c>
      <c r="Q48" s="26">
        <f>'UGA FAO - Data, Land Use'!AD5</f>
        <v>11300</v>
      </c>
      <c r="R48" s="26">
        <f>'UGA FAO - Data, Land Use'!AE5</f>
        <v>11500</v>
      </c>
      <c r="S48" s="26">
        <f>'UGA FAO - Data, Land Use'!AF5</f>
        <v>11600</v>
      </c>
      <c r="T48" s="26">
        <f>'UGA FAO - Data, Land Use'!AG5</f>
        <v>11817</v>
      </c>
      <c r="U48" s="26">
        <f>'UGA FAO - Data, Land Use'!AH5</f>
        <v>11817</v>
      </c>
      <c r="V48" s="26">
        <f>'UGA FAO - Data, Land Use'!AI5</f>
        <v>11817</v>
      </c>
      <c r="W48" s="26">
        <f>'UGA FAO - Data, Land Use'!AJ5</f>
        <v>11862</v>
      </c>
      <c r="X48" s="26">
        <f>'UGA FAO - Data, Land Use'!AK5</f>
        <v>11962</v>
      </c>
      <c r="Y48" s="26">
        <f>'UGA FAO - Data, Land Use'!AL5</f>
        <v>12032</v>
      </c>
      <c r="Z48" s="26">
        <f>'UGA FAO - Data, Land Use'!AM5</f>
        <v>12052</v>
      </c>
      <c r="AA48" s="26">
        <f>'UGA FAO - Data, Land Use'!AN5</f>
        <v>12082</v>
      </c>
      <c r="AB48" s="26">
        <f>'UGA FAO - Data, Land Use'!AO5</f>
        <v>12102</v>
      </c>
      <c r="AC48" s="26">
        <f>'UGA FAO - Data, Land Use'!AP5</f>
        <v>12122</v>
      </c>
      <c r="AD48" s="26">
        <f>'UGA FAO - Data, Land Use'!AQ5</f>
        <v>12172</v>
      </c>
      <c r="AE48" s="26">
        <f>'UGA FAO - Data, Land Use'!AR5</f>
        <v>12172</v>
      </c>
      <c r="AF48" s="26">
        <f>'UGA FAO - Data, Land Use'!AS5</f>
        <v>12242</v>
      </c>
      <c r="AG48" s="26">
        <f>'UGA FAO - Data, Land Use'!AT5</f>
        <v>12262</v>
      </c>
      <c r="AH48" s="26">
        <f>'UGA FAO - Data, Land Use'!AU5</f>
        <v>12512</v>
      </c>
      <c r="AI48" s="26">
        <f>'UGA FAO - Data, Land Use'!AV5</f>
        <v>12612</v>
      </c>
      <c r="AJ48" s="26">
        <f>'UGA FAO - Data, Land Use'!AW5</f>
        <v>12812</v>
      </c>
      <c r="AK48" s="26">
        <f>'UGA FAO - Data, Land Use'!AX5</f>
        <v>13112</v>
      </c>
      <c r="AL48" s="26">
        <f>'UGA FAO - Data, Land Use'!AY5</f>
        <v>13262</v>
      </c>
      <c r="AM48" s="26">
        <f>'UGA FAO - Data, Land Use'!AZ5</f>
        <v>13262</v>
      </c>
      <c r="AN48" s="26">
        <f>'UGA FAO - Data, Land Use'!BA5</f>
        <v>13462.75</v>
      </c>
      <c r="AO48" s="26">
        <f>'UGA FAO - Data, Land Use'!BB5</f>
        <v>13663.5</v>
      </c>
      <c r="AP48" s="26">
        <f>'UGA FAO - Data, Land Use'!BC5</f>
        <v>13914.25</v>
      </c>
      <c r="AQ48" s="26">
        <f>'UGA FAO - Data, Land Use'!BD5</f>
        <v>14115</v>
      </c>
      <c r="AR48" s="26">
        <f>'UGA FAO - Data, Land Use'!BE5</f>
        <v>14265</v>
      </c>
      <c r="AS48" s="26">
        <f>'UGA FAO - Data, Land Use'!BF5</f>
        <v>14365</v>
      </c>
      <c r="AT48" s="26">
        <f>'UGA FAO - Data, Land Use'!BG5</f>
        <v>14415</v>
      </c>
      <c r="AU48" s="26">
        <f>'UGA FAO - Data, Land Use'!BH5</f>
        <v>14415</v>
      </c>
      <c r="AV48" s="26">
        <f>'UGA FAO - Data, Land Use'!BI5</f>
        <v>14415</v>
      </c>
      <c r="AW48" s="26">
        <f>'UGA FAO - Data, Land Use'!BJ5</f>
        <v>14415</v>
      </c>
      <c r="AX48" s="26">
        <f>'UGA FAO - Data, Land Use'!BK5</f>
        <v>14415</v>
      </c>
      <c r="AY48" s="26">
        <f>'UGA FAO - Data, Land Use'!BL5</f>
        <v>14415</v>
      </c>
      <c r="AZ48" s="26">
        <f>'UGA FAO - Data, Land Use'!BM5</f>
        <v>14415</v>
      </c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</row>
    <row r="49" spans="1:136" s="55" customFormat="1" x14ac:dyDescent="0.35">
      <c r="A49" s="29"/>
      <c r="C49" s="238"/>
      <c r="E49" s="261">
        <f>E48/E$40</f>
        <v>0.50197687803413238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</row>
    <row r="50" spans="1:136" x14ac:dyDescent="0.35"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</row>
    <row r="51" spans="1:136" x14ac:dyDescent="0.35">
      <c r="B51" t="s">
        <v>319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</row>
    <row r="52" spans="1:136" x14ac:dyDescent="0.35"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</row>
    <row r="53" spans="1:136" s="55" customFormat="1" x14ac:dyDescent="0.35">
      <c r="B53" s="55" t="s">
        <v>318</v>
      </c>
    </row>
    <row r="54" spans="1:136" x14ac:dyDescent="0.35"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</row>
    <row r="55" spans="1:136" x14ac:dyDescent="0.35"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</row>
    <row r="56" spans="1:136" s="55" customFormat="1" x14ac:dyDescent="0.35">
      <c r="A56" s="55">
        <v>19</v>
      </c>
      <c r="C56" s="55" t="s">
        <v>326</v>
      </c>
      <c r="D56" s="55" t="s">
        <v>325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 spans="1:136" s="55" customFormat="1" x14ac:dyDescent="0.35"/>
    <row r="58" spans="1:136" s="57" customFormat="1" x14ac:dyDescent="0.35">
      <c r="B58" s="57" t="s">
        <v>323</v>
      </c>
      <c r="C58" s="57" t="s">
        <v>324</v>
      </c>
      <c r="E58" s="55">
        <v>9671.86</v>
      </c>
      <c r="F58" s="55">
        <v>9929.6360000000004</v>
      </c>
      <c r="G58" s="55">
        <v>10186.455</v>
      </c>
      <c r="H58" s="55">
        <v>10453.037</v>
      </c>
      <c r="I58" s="55">
        <v>10737.403</v>
      </c>
      <c r="J58" s="55">
        <v>11042.974</v>
      </c>
      <c r="K58" s="55">
        <v>11368.615</v>
      </c>
      <c r="L58" s="55">
        <v>11712.53</v>
      </c>
      <c r="M58" s="55">
        <v>12071.145</v>
      </c>
      <c r="N58" s="55">
        <v>12442.334000000001</v>
      </c>
      <c r="O58" s="55">
        <v>12825.082</v>
      </c>
      <c r="P58" s="55">
        <v>13221.991</v>
      </c>
      <c r="Q58" s="55">
        <v>13638.728999999999</v>
      </c>
      <c r="R58" s="55">
        <v>14082.875</v>
      </c>
      <c r="S58" s="55">
        <v>14559.355</v>
      </c>
      <c r="T58" s="55">
        <v>15070.302</v>
      </c>
      <c r="U58" s="55">
        <v>15612.754000000001</v>
      </c>
      <c r="V58" s="55">
        <v>16180.124</v>
      </c>
      <c r="W58" s="55">
        <v>16763.042000000001</v>
      </c>
      <c r="X58" s="55">
        <v>17354.392</v>
      </c>
      <c r="Y58" s="55">
        <v>17953.530999999999</v>
      </c>
      <c r="Z58" s="55">
        <v>18561.673999999999</v>
      </c>
      <c r="AA58" s="55">
        <v>19175.988000000001</v>
      </c>
      <c r="AB58" s="55">
        <v>19793.541000000001</v>
      </c>
      <c r="AC58" s="55">
        <v>20413.151999999998</v>
      </c>
      <c r="AD58" s="55">
        <v>21032.821</v>
      </c>
      <c r="AE58" s="55">
        <v>21655.398000000001</v>
      </c>
      <c r="AF58" s="55">
        <v>22290.78</v>
      </c>
      <c r="AG58" s="55">
        <v>22952.41</v>
      </c>
      <c r="AH58" s="55">
        <v>23650.171999999999</v>
      </c>
      <c r="AI58" s="55">
        <v>24388.968000000001</v>
      </c>
      <c r="AJ58" s="55">
        <v>25167.257000000001</v>
      </c>
      <c r="AK58" s="55">
        <v>25980.552</v>
      </c>
      <c r="AL58" s="55">
        <v>26821.296999999999</v>
      </c>
      <c r="AM58" s="55">
        <v>27684.584999999999</v>
      </c>
      <c r="AN58" s="55">
        <v>28571.474999999999</v>
      </c>
      <c r="AO58" s="55">
        <v>29486.338</v>
      </c>
      <c r="AP58" s="55">
        <v>30431.736000000001</v>
      </c>
      <c r="AQ58" s="55">
        <v>31411.096000000001</v>
      </c>
      <c r="AR58" s="55">
        <v>32428.167000000001</v>
      </c>
      <c r="AS58" s="55">
        <v>33476.771999999997</v>
      </c>
      <c r="AT58" s="55">
        <v>34558.703999999998</v>
      </c>
      <c r="AU58" s="55">
        <v>35694.519</v>
      </c>
      <c r="AV58" s="55">
        <v>36911.523000000001</v>
      </c>
      <c r="AW58" s="55">
        <v>38225.453000000001</v>
      </c>
      <c r="AX58" s="55">
        <v>39649.165999999997</v>
      </c>
      <c r="AY58" s="55">
        <v>41166.588000000003</v>
      </c>
      <c r="AZ58" s="55">
        <v>42729.036</v>
      </c>
      <c r="BA58" s="55">
        <v>44269.593999999997</v>
      </c>
      <c r="BB58" s="55">
        <v>45741.006999999998</v>
      </c>
      <c r="BC58" s="55">
        <v>47123.531000000003</v>
      </c>
      <c r="BD58" s="55">
        <v>48432.862999999998</v>
      </c>
      <c r="BE58" s="55">
        <v>49700.76</v>
      </c>
      <c r="BF58" s="55">
        <v>50976.035000000003</v>
      </c>
      <c r="BG58" s="55">
        <v>52294.281999999999</v>
      </c>
      <c r="BH58" s="55">
        <v>53663.603999999999</v>
      </c>
      <c r="BI58" s="55">
        <v>55072.38</v>
      </c>
      <c r="BJ58" s="55">
        <v>56513.004000000001</v>
      </c>
      <c r="BK58" s="55">
        <v>57971.652999999998</v>
      </c>
      <c r="BL58" s="55">
        <v>59437.928</v>
      </c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</row>
    <row r="59" spans="1:136" x14ac:dyDescent="0.35">
      <c r="B59" t="s">
        <v>511</v>
      </c>
      <c r="E59" s="26">
        <f>E58*1000</f>
        <v>9671860</v>
      </c>
      <c r="F59" s="26">
        <f t="shared" ref="F59:BQ59" si="10">F58*1000</f>
        <v>9929636</v>
      </c>
      <c r="G59" s="26">
        <f t="shared" si="10"/>
        <v>10186455</v>
      </c>
      <c r="H59" s="26">
        <f t="shared" si="10"/>
        <v>10453037</v>
      </c>
      <c r="I59" s="26">
        <f t="shared" si="10"/>
        <v>10737403</v>
      </c>
      <c r="J59" s="26">
        <f t="shared" si="10"/>
        <v>11042974</v>
      </c>
      <c r="K59" s="26">
        <f t="shared" si="10"/>
        <v>11368615</v>
      </c>
      <c r="L59" s="26">
        <f t="shared" si="10"/>
        <v>11712530</v>
      </c>
      <c r="M59" s="26">
        <f t="shared" si="10"/>
        <v>12071145</v>
      </c>
      <c r="N59" s="26">
        <f t="shared" si="10"/>
        <v>12442334</v>
      </c>
      <c r="O59" s="26">
        <f t="shared" si="10"/>
        <v>12825082</v>
      </c>
      <c r="P59" s="26">
        <f t="shared" si="10"/>
        <v>13221991</v>
      </c>
      <c r="Q59" s="26">
        <f t="shared" si="10"/>
        <v>13638729</v>
      </c>
      <c r="R59" s="26">
        <f t="shared" si="10"/>
        <v>14082875</v>
      </c>
      <c r="S59" s="26">
        <f t="shared" si="10"/>
        <v>14559355</v>
      </c>
      <c r="T59" s="26">
        <f t="shared" si="10"/>
        <v>15070302</v>
      </c>
      <c r="U59" s="26">
        <f t="shared" si="10"/>
        <v>15612754</v>
      </c>
      <c r="V59" s="26">
        <f t="shared" si="10"/>
        <v>16180124</v>
      </c>
      <c r="W59" s="26">
        <f t="shared" si="10"/>
        <v>16763042.000000002</v>
      </c>
      <c r="X59" s="26">
        <f t="shared" si="10"/>
        <v>17354392</v>
      </c>
      <c r="Y59" s="26">
        <f t="shared" si="10"/>
        <v>17953531</v>
      </c>
      <c r="Z59" s="26">
        <f t="shared" si="10"/>
        <v>18561674</v>
      </c>
      <c r="AA59" s="26">
        <f t="shared" si="10"/>
        <v>19175988</v>
      </c>
      <c r="AB59" s="26">
        <f t="shared" si="10"/>
        <v>19793541</v>
      </c>
      <c r="AC59" s="26">
        <f t="shared" si="10"/>
        <v>20413152</v>
      </c>
      <c r="AD59" s="26">
        <f t="shared" si="10"/>
        <v>21032821</v>
      </c>
      <c r="AE59" s="26">
        <f t="shared" si="10"/>
        <v>21655398</v>
      </c>
      <c r="AF59" s="26">
        <f t="shared" si="10"/>
        <v>22290780</v>
      </c>
      <c r="AG59" s="26">
        <f t="shared" si="10"/>
        <v>22952410</v>
      </c>
      <c r="AH59" s="26">
        <f t="shared" si="10"/>
        <v>23650172</v>
      </c>
      <c r="AI59" s="26">
        <f t="shared" si="10"/>
        <v>24388968</v>
      </c>
      <c r="AJ59" s="26">
        <f t="shared" si="10"/>
        <v>25167257</v>
      </c>
      <c r="AK59" s="26">
        <f t="shared" si="10"/>
        <v>25980552</v>
      </c>
      <c r="AL59" s="26">
        <f t="shared" si="10"/>
        <v>26821297</v>
      </c>
      <c r="AM59" s="26">
        <f t="shared" si="10"/>
        <v>27684585</v>
      </c>
      <c r="AN59" s="26">
        <f t="shared" si="10"/>
        <v>28571475</v>
      </c>
      <c r="AO59" s="26">
        <f t="shared" si="10"/>
        <v>29486338</v>
      </c>
      <c r="AP59" s="26">
        <f t="shared" si="10"/>
        <v>30431736</v>
      </c>
      <c r="AQ59" s="26">
        <f t="shared" si="10"/>
        <v>31411096</v>
      </c>
      <c r="AR59" s="26">
        <f t="shared" si="10"/>
        <v>32428167</v>
      </c>
      <c r="AS59" s="26">
        <f t="shared" si="10"/>
        <v>33476771.999999996</v>
      </c>
      <c r="AT59" s="26">
        <f t="shared" si="10"/>
        <v>34558704</v>
      </c>
      <c r="AU59" s="26">
        <f t="shared" si="10"/>
        <v>35694519</v>
      </c>
      <c r="AV59" s="26">
        <f t="shared" si="10"/>
        <v>36911523</v>
      </c>
      <c r="AW59" s="26">
        <f t="shared" si="10"/>
        <v>38225453</v>
      </c>
      <c r="AX59" s="26">
        <f t="shared" si="10"/>
        <v>39649166</v>
      </c>
      <c r="AY59" s="26">
        <f t="shared" si="10"/>
        <v>41166588</v>
      </c>
      <c r="AZ59" s="26">
        <f t="shared" si="10"/>
        <v>42729036</v>
      </c>
      <c r="BA59" s="26">
        <f t="shared" si="10"/>
        <v>44269594</v>
      </c>
      <c r="BB59" s="26">
        <f t="shared" si="10"/>
        <v>45741007</v>
      </c>
      <c r="BC59" s="26">
        <f t="shared" si="10"/>
        <v>47123531</v>
      </c>
      <c r="BD59" s="26">
        <f t="shared" si="10"/>
        <v>48432863</v>
      </c>
      <c r="BE59" s="26">
        <f t="shared" si="10"/>
        <v>49700760</v>
      </c>
      <c r="BF59" s="26">
        <f t="shared" si="10"/>
        <v>50976035</v>
      </c>
      <c r="BG59" s="26">
        <f t="shared" si="10"/>
        <v>52294282</v>
      </c>
      <c r="BH59" s="26">
        <f t="shared" si="10"/>
        <v>53663604</v>
      </c>
      <c r="BI59" s="26">
        <f t="shared" si="10"/>
        <v>55072380</v>
      </c>
      <c r="BJ59" s="26">
        <f t="shared" si="10"/>
        <v>56513004</v>
      </c>
      <c r="BK59" s="26">
        <f t="shared" si="10"/>
        <v>57971653</v>
      </c>
      <c r="BL59" s="26">
        <f t="shared" si="10"/>
        <v>59437928</v>
      </c>
      <c r="BM59" s="26">
        <f t="shared" si="10"/>
        <v>0</v>
      </c>
      <c r="BN59" s="26">
        <f t="shared" si="10"/>
        <v>0</v>
      </c>
      <c r="BO59" s="26">
        <f t="shared" si="10"/>
        <v>0</v>
      </c>
      <c r="BP59" s="26">
        <f t="shared" si="10"/>
        <v>0</v>
      </c>
      <c r="BQ59" s="26">
        <f t="shared" si="10"/>
        <v>0</v>
      </c>
      <c r="BR59" s="26">
        <f t="shared" ref="BR59:CA59" si="11">BR58*1000</f>
        <v>0</v>
      </c>
      <c r="BS59" s="26">
        <f t="shared" si="11"/>
        <v>0</v>
      </c>
      <c r="BT59" s="26">
        <f t="shared" si="11"/>
        <v>0</v>
      </c>
      <c r="BU59" s="26">
        <f t="shared" si="11"/>
        <v>0</v>
      </c>
      <c r="BV59" s="26">
        <f t="shared" si="11"/>
        <v>0</v>
      </c>
      <c r="BW59" s="26">
        <f t="shared" si="11"/>
        <v>0</v>
      </c>
      <c r="BX59" s="26">
        <f t="shared" si="11"/>
        <v>0</v>
      </c>
      <c r="BY59" s="26">
        <f t="shared" si="11"/>
        <v>0</v>
      </c>
      <c r="BZ59" s="26">
        <f t="shared" si="11"/>
        <v>0</v>
      </c>
      <c r="CA59" s="26">
        <f t="shared" si="11"/>
        <v>0</v>
      </c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</row>
    <row r="60" spans="1:136" x14ac:dyDescent="0.35"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</row>
    <row r="61" spans="1:136" x14ac:dyDescent="0.35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</row>
    <row r="62" spans="1:136" x14ac:dyDescent="0.35"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</row>
    <row r="63" spans="1:136" x14ac:dyDescent="0.35"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</row>
    <row r="64" spans="1:136" x14ac:dyDescent="0.35"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28C4-0A9A-4F7F-88A9-C39568AB0627}">
  <dimension ref="A1:S31"/>
  <sheetViews>
    <sheetView topLeftCell="A2" workbookViewId="0">
      <selection activeCell="F33" sqref="F33"/>
    </sheetView>
  </sheetViews>
  <sheetFormatPr defaultRowHeight="14.5" x14ac:dyDescent="0.35"/>
  <sheetData>
    <row r="1" spans="1:19" s="7" customFormat="1" ht="18.5" customHeight="1" x14ac:dyDescent="0.4">
      <c r="A1" s="24"/>
      <c r="B1" s="11" t="s">
        <v>76</v>
      </c>
      <c r="C1" s="10"/>
      <c r="D1" s="10"/>
      <c r="E1" s="10"/>
      <c r="F1" s="10"/>
      <c r="K1" s="8"/>
      <c r="L1" s="8"/>
      <c r="M1" s="8"/>
      <c r="N1" s="8"/>
      <c r="O1" s="8"/>
      <c r="P1" s="8"/>
      <c r="Q1" s="8"/>
      <c r="R1" s="14"/>
      <c r="S1" s="24"/>
    </row>
    <row r="2" spans="1:19" s="7" customFormat="1" ht="18.5" customHeight="1" x14ac:dyDescent="0.4">
      <c r="A2" s="24"/>
      <c r="B2" s="11"/>
      <c r="C2" s="10"/>
      <c r="D2" s="10"/>
      <c r="E2" s="10"/>
      <c r="F2" s="10"/>
      <c r="K2" s="8"/>
      <c r="L2" s="8"/>
      <c r="M2" s="8"/>
      <c r="N2" s="8"/>
      <c r="O2" s="8"/>
      <c r="P2" s="8"/>
      <c r="Q2" s="8"/>
      <c r="R2" s="14"/>
      <c r="S2" s="24"/>
    </row>
    <row r="3" spans="1:19" s="8" customFormat="1" ht="28" x14ac:dyDescent="0.3">
      <c r="A3" s="9"/>
      <c r="B3" s="15" t="s">
        <v>57</v>
      </c>
      <c r="C3" s="7" t="s">
        <v>5</v>
      </c>
      <c r="R3" s="14"/>
      <c r="S3" s="9"/>
    </row>
    <row r="4" spans="1:19" s="8" customFormat="1" ht="14" x14ac:dyDescent="0.3">
      <c r="A4" s="9"/>
      <c r="B4" s="16" t="s">
        <v>77</v>
      </c>
      <c r="C4" s="8" t="s">
        <v>78</v>
      </c>
      <c r="R4" s="14"/>
      <c r="S4" s="9"/>
    </row>
    <row r="5" spans="1:19" s="8" customFormat="1" ht="14" x14ac:dyDescent="0.3">
      <c r="A5" s="9"/>
      <c r="R5" s="14"/>
      <c r="S5" s="9"/>
    </row>
    <row r="6" spans="1:19" s="8" customFormat="1" ht="14" x14ac:dyDescent="0.3">
      <c r="A6" s="9"/>
      <c r="R6" s="14"/>
      <c r="S6" s="9"/>
    </row>
    <row r="7" spans="1:19" s="7" customFormat="1" ht="14" x14ac:dyDescent="0.3">
      <c r="A7" s="24"/>
      <c r="B7" s="8"/>
      <c r="K7" s="8"/>
      <c r="L7" s="8"/>
      <c r="M7" s="8"/>
      <c r="N7" s="8"/>
      <c r="O7" s="8"/>
      <c r="P7" s="8"/>
      <c r="Q7" s="8"/>
      <c r="R7" s="14"/>
      <c r="S7" s="24"/>
    </row>
    <row r="8" spans="1:19" s="7" customFormat="1" ht="14" x14ac:dyDescent="0.3">
      <c r="A8" s="24"/>
      <c r="B8" s="8"/>
      <c r="K8" s="8"/>
      <c r="L8" s="8"/>
      <c r="M8" s="8"/>
      <c r="N8" s="8"/>
      <c r="O8" s="8"/>
      <c r="P8" s="8"/>
      <c r="Q8" s="8"/>
      <c r="R8" s="14"/>
      <c r="S8" s="24"/>
    </row>
    <row r="9" spans="1:19" s="8" customFormat="1" ht="14" x14ac:dyDescent="0.3">
      <c r="A9" s="9"/>
      <c r="B9" s="13" t="s">
        <v>63</v>
      </c>
      <c r="R9" s="14"/>
      <c r="S9" s="9"/>
    </row>
    <row r="10" spans="1:19" s="8" customFormat="1" ht="14" x14ac:dyDescent="0.3">
      <c r="A10" s="9"/>
      <c r="R10" s="14"/>
      <c r="S10" s="9"/>
    </row>
    <row r="11" spans="1:19" s="8" customFormat="1" ht="14" x14ac:dyDescent="0.3">
      <c r="A11" s="9"/>
      <c r="B11" s="8" t="s">
        <v>58</v>
      </c>
      <c r="C11" s="8" t="s">
        <v>61</v>
      </c>
      <c r="R11" s="14"/>
      <c r="S11" s="9"/>
    </row>
    <row r="12" spans="1:19" s="8" customFormat="1" ht="14" x14ac:dyDescent="0.3">
      <c r="A12" s="9"/>
      <c r="B12" s="8" t="s">
        <v>56</v>
      </c>
      <c r="C12" s="8" t="s">
        <v>62</v>
      </c>
      <c r="R12" s="14"/>
      <c r="S12" s="9"/>
    </row>
    <row r="13" spans="1:19" s="8" customFormat="1" ht="14" x14ac:dyDescent="0.3">
      <c r="A13" s="9"/>
      <c r="B13" s="8" t="s">
        <v>60</v>
      </c>
      <c r="C13" s="8" t="s">
        <v>64</v>
      </c>
      <c r="R13" s="14"/>
      <c r="S13" s="9"/>
    </row>
    <row r="14" spans="1:19" s="8" customFormat="1" ht="14" x14ac:dyDescent="0.3">
      <c r="A14" s="9"/>
      <c r="R14" s="14"/>
      <c r="S14" s="9"/>
    </row>
    <row r="15" spans="1:19" s="8" customFormat="1" ht="14" x14ac:dyDescent="0.3">
      <c r="A15" s="9"/>
      <c r="B15" s="8" t="s">
        <v>58</v>
      </c>
      <c r="C15" s="8" t="s">
        <v>70</v>
      </c>
      <c r="R15" s="14"/>
      <c r="S15" s="9"/>
    </row>
    <row r="16" spans="1:19" s="8" customFormat="1" ht="14" x14ac:dyDescent="0.3">
      <c r="A16" s="9"/>
      <c r="B16" s="8" t="s">
        <v>56</v>
      </c>
      <c r="C16" s="8" t="s">
        <v>75</v>
      </c>
      <c r="R16" s="14"/>
      <c r="S16" s="9"/>
    </row>
    <row r="17" spans="1:19" s="8" customFormat="1" ht="14" x14ac:dyDescent="0.3">
      <c r="A17" s="9"/>
      <c r="B17" s="8" t="s">
        <v>60</v>
      </c>
      <c r="C17" s="8" t="s">
        <v>66</v>
      </c>
      <c r="R17" s="14"/>
      <c r="S17" s="9"/>
    </row>
    <row r="18" spans="1:19" s="8" customFormat="1" ht="14" x14ac:dyDescent="0.3">
      <c r="A18" s="9"/>
      <c r="R18" s="14"/>
      <c r="S18" s="9"/>
    </row>
    <row r="19" spans="1:19" s="8" customFormat="1" ht="14" x14ac:dyDescent="0.3">
      <c r="A19" s="9"/>
      <c r="B19" s="8" t="s">
        <v>58</v>
      </c>
      <c r="C19" s="8" t="s">
        <v>69</v>
      </c>
      <c r="R19" s="14"/>
      <c r="S19" s="9"/>
    </row>
    <row r="20" spans="1:19" s="8" customFormat="1" ht="14" customHeight="1" x14ac:dyDescent="0.3">
      <c r="A20" s="9"/>
      <c r="B20" s="8" t="s">
        <v>56</v>
      </c>
      <c r="C20" s="8" t="s">
        <v>74</v>
      </c>
      <c r="R20" s="14"/>
      <c r="S20" s="9"/>
    </row>
    <row r="21" spans="1:19" s="1" customFormat="1" ht="14" customHeight="1" x14ac:dyDescent="0.35">
      <c r="A21" s="3"/>
      <c r="B21" s="8" t="s">
        <v>60</v>
      </c>
      <c r="C21" s="8" t="s">
        <v>80</v>
      </c>
      <c r="R21" s="22"/>
      <c r="S21" s="3"/>
    </row>
    <row r="22" spans="1:19" s="8" customFormat="1" ht="14" x14ac:dyDescent="0.3">
      <c r="A22" s="9"/>
      <c r="R22" s="14"/>
      <c r="S22" s="9"/>
    </row>
    <row r="23" spans="1:19" s="8" customFormat="1" ht="14" x14ac:dyDescent="0.3">
      <c r="A23" s="9"/>
      <c r="B23" s="8" t="s">
        <v>58</v>
      </c>
      <c r="C23" s="8" t="s">
        <v>68</v>
      </c>
      <c r="R23" s="14"/>
      <c r="S23" s="9"/>
    </row>
    <row r="24" spans="1:19" s="8" customFormat="1" ht="14" x14ac:dyDescent="0.3">
      <c r="A24" s="9"/>
      <c r="B24" s="8" t="s">
        <v>56</v>
      </c>
      <c r="C24" s="8" t="s">
        <v>71</v>
      </c>
      <c r="R24" s="14"/>
      <c r="S24" s="9"/>
    </row>
    <row r="25" spans="1:19" s="8" customFormat="1" ht="14" x14ac:dyDescent="0.3">
      <c r="A25" s="9"/>
      <c r="B25" s="8" t="s">
        <v>60</v>
      </c>
      <c r="C25" s="8" t="s">
        <v>67</v>
      </c>
      <c r="R25" s="14"/>
      <c r="S25" s="9"/>
    </row>
    <row r="26" spans="1:19" s="8" customFormat="1" ht="14" x14ac:dyDescent="0.3">
      <c r="A26" s="9"/>
      <c r="R26" s="14"/>
      <c r="S26" s="9"/>
    </row>
    <row r="27" spans="1:19" s="8" customFormat="1" ht="14" x14ac:dyDescent="0.3">
      <c r="A27" s="9"/>
      <c r="B27" s="8" t="s">
        <v>58</v>
      </c>
      <c r="C27" s="8" t="s">
        <v>59</v>
      </c>
      <c r="R27" s="14"/>
      <c r="S27" s="9"/>
    </row>
    <row r="28" spans="1:19" s="8" customFormat="1" ht="14" x14ac:dyDescent="0.3">
      <c r="A28" s="9"/>
      <c r="B28" s="8" t="s">
        <v>56</v>
      </c>
      <c r="C28" s="8" t="s">
        <v>72</v>
      </c>
      <c r="R28" s="14"/>
      <c r="S28" s="9"/>
    </row>
    <row r="29" spans="1:19" s="8" customFormat="1" ht="14" x14ac:dyDescent="0.3">
      <c r="A29" s="9"/>
      <c r="B29" s="8" t="s">
        <v>60</v>
      </c>
      <c r="C29" s="8" t="s">
        <v>73</v>
      </c>
      <c r="R29" s="14"/>
      <c r="S29" s="9"/>
    </row>
    <row r="30" spans="1:19" s="1" customFormat="1" ht="14" customHeight="1" thickBot="1" x14ac:dyDescent="0.4">
      <c r="A30" s="3"/>
      <c r="B30" s="12"/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3"/>
      <c r="S30" s="20"/>
    </row>
    <row r="31" spans="1:19" s="5" customFormat="1" ht="14" customHeight="1" thickTop="1" x14ac:dyDescent="0.3">
      <c r="A31" s="4"/>
      <c r="B31" s="6"/>
      <c r="C31" s="6"/>
      <c r="R31" s="21"/>
      <c r="S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7E80-F658-4EA0-8F96-B8C035C538FD}">
  <sheetPr>
    <tabColor theme="4" tint="0.39997558519241921"/>
  </sheetPr>
  <dimension ref="A1:BPK60"/>
  <sheetViews>
    <sheetView zoomScale="75" zoomScaleNormal="75" workbookViewId="0">
      <selection activeCell="A79" sqref="A79"/>
    </sheetView>
  </sheetViews>
  <sheetFormatPr defaultRowHeight="14.5" x14ac:dyDescent="0.35"/>
  <cols>
    <col min="3" max="3" width="34" bestFit="1" customWidth="1"/>
    <col min="4" max="4" width="12.90625" customWidth="1"/>
    <col min="5" max="5" width="9.453125" customWidth="1"/>
    <col min="6" max="6" width="7.54296875" customWidth="1"/>
    <col min="9" max="9" width="12.453125" bestFit="1" customWidth="1"/>
    <col min="10" max="58" width="12.36328125" bestFit="1" customWidth="1"/>
  </cols>
  <sheetData>
    <row r="1" spans="1:1774" s="55" customFormat="1" ht="23" x14ac:dyDescent="0.5">
      <c r="A1" s="62" t="s">
        <v>131</v>
      </c>
      <c r="B1" s="58"/>
    </row>
    <row r="2" spans="1:1774" s="55" customFormat="1" x14ac:dyDescent="0.35">
      <c r="B2" s="58"/>
    </row>
    <row r="3" spans="1:1774" s="55" customFormat="1" ht="20" hidden="1" x14ac:dyDescent="0.4">
      <c r="A3" s="34" t="s">
        <v>101</v>
      </c>
      <c r="B3" s="58"/>
    </row>
    <row r="4" spans="1:1774" s="55" customFormat="1" hidden="1" x14ac:dyDescent="0.35">
      <c r="B4" s="58"/>
    </row>
    <row r="5" spans="1:1774" s="55" customFormat="1" hidden="1" x14ac:dyDescent="0.35">
      <c r="B5" s="58" t="s">
        <v>93</v>
      </c>
    </row>
    <row r="6" spans="1:1774" s="30" customFormat="1" hidden="1" x14ac:dyDescent="0.35">
      <c r="B6" s="35"/>
      <c r="C6" s="30" t="s">
        <v>45</v>
      </c>
      <c r="D6" s="30" t="s">
        <v>46</v>
      </c>
      <c r="E6" s="30" t="s">
        <v>47</v>
      </c>
      <c r="F6" s="30" t="s">
        <v>48</v>
      </c>
      <c r="G6" s="30" t="s">
        <v>49</v>
      </c>
      <c r="H6" s="30" t="s">
        <v>50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16</v>
      </c>
      <c r="O6" s="30" t="s">
        <v>17</v>
      </c>
      <c r="P6" s="30" t="s">
        <v>18</v>
      </c>
      <c r="Q6" s="30" t="s">
        <v>19</v>
      </c>
      <c r="R6" s="30" t="s">
        <v>20</v>
      </c>
      <c r="S6" s="30" t="s">
        <v>21</v>
      </c>
      <c r="T6" s="30" t="s">
        <v>22</v>
      </c>
      <c r="U6" s="30" t="s">
        <v>23</v>
      </c>
      <c r="V6" s="30" t="s">
        <v>24</v>
      </c>
      <c r="W6" s="30" t="s">
        <v>25</v>
      </c>
      <c r="X6" s="30" t="s">
        <v>26</v>
      </c>
      <c r="Y6" s="30" t="s">
        <v>27</v>
      </c>
      <c r="Z6" s="30" t="s">
        <v>28</v>
      </c>
      <c r="AA6" s="30" t="s">
        <v>29</v>
      </c>
      <c r="AB6" s="30" t="s">
        <v>30</v>
      </c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</row>
    <row r="7" spans="1:1774" s="55" customFormat="1" hidden="1" x14ac:dyDescent="0.35">
      <c r="B7" s="58"/>
      <c r="E7" s="6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1774" s="55" customFormat="1" hidden="1" x14ac:dyDescent="0.35">
      <c r="B8" s="58"/>
      <c r="E8" s="6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1774" s="55" customFormat="1" hidden="1" x14ac:dyDescent="0.35">
      <c r="B9" s="58"/>
      <c r="E9" s="6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1774" s="55" customFormat="1" hidden="1" x14ac:dyDescent="0.35">
      <c r="B10" s="58"/>
      <c r="E10" s="6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1774" s="55" customFormat="1" hidden="1" x14ac:dyDescent="0.35">
      <c r="B11" s="58"/>
      <c r="E11" s="6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1774" s="55" customFormat="1" hidden="1" x14ac:dyDescent="0.35">
      <c r="B12" s="58"/>
      <c r="E12" s="6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1774" s="55" customFormat="1" hidden="1" x14ac:dyDescent="0.35">
      <c r="B13" s="58"/>
      <c r="E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1774" s="55" customFormat="1" hidden="1" x14ac:dyDescent="0.35">
      <c r="B14" s="58"/>
      <c r="E14" s="6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1774" s="55" customFormat="1" hidden="1" x14ac:dyDescent="0.35">
      <c r="B15" s="58"/>
      <c r="E15" s="6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1774" s="55" customFormat="1" hidden="1" x14ac:dyDescent="0.35">
      <c r="B16" s="58"/>
      <c r="E16" s="6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2:1774" s="55" customFormat="1" hidden="1" x14ac:dyDescent="0.35">
      <c r="B17" s="58"/>
    </row>
    <row r="18" spans="2:1774" s="55" customFormat="1" hidden="1" x14ac:dyDescent="0.35">
      <c r="B18" s="58" t="s">
        <v>104</v>
      </c>
      <c r="E18" s="26" t="s">
        <v>103</v>
      </c>
    </row>
    <row r="19" spans="2:1774" s="55" customFormat="1" hidden="1" x14ac:dyDescent="0.35">
      <c r="B19" s="58"/>
    </row>
    <row r="20" spans="2:1774" s="30" customFormat="1" hidden="1" x14ac:dyDescent="0.35">
      <c r="B20" s="35"/>
      <c r="C20" s="30" t="s">
        <v>107</v>
      </c>
      <c r="E20" s="30" t="s">
        <v>88</v>
      </c>
      <c r="F20" s="30" t="s">
        <v>94</v>
      </c>
      <c r="G20" s="30" t="s">
        <v>95</v>
      </c>
      <c r="H20" s="30" t="s">
        <v>89</v>
      </c>
      <c r="I20" s="30" t="s">
        <v>11</v>
      </c>
      <c r="J20" s="30" t="s">
        <v>12</v>
      </c>
      <c r="K20" s="30" t="s">
        <v>13</v>
      </c>
      <c r="L20" s="30" t="s">
        <v>14</v>
      </c>
      <c r="M20" s="30" t="s">
        <v>15</v>
      </c>
      <c r="N20" s="30" t="s">
        <v>16</v>
      </c>
      <c r="O20" s="30" t="s">
        <v>17</v>
      </c>
      <c r="P20" s="30" t="s">
        <v>18</v>
      </c>
      <c r="Q20" s="30" t="s">
        <v>19</v>
      </c>
      <c r="R20" s="30" t="s">
        <v>20</v>
      </c>
      <c r="S20" s="30" t="s">
        <v>21</v>
      </c>
      <c r="T20" s="30" t="s">
        <v>22</v>
      </c>
      <c r="U20" s="30" t="s">
        <v>23</v>
      </c>
      <c r="V20" s="30" t="s">
        <v>24</v>
      </c>
      <c r="W20" s="30" t="s">
        <v>25</v>
      </c>
      <c r="X20" s="30" t="s">
        <v>26</v>
      </c>
      <c r="Y20" s="30" t="s">
        <v>27</v>
      </c>
      <c r="Z20" s="30" t="s">
        <v>28</v>
      </c>
      <c r="AA20" s="30" t="s">
        <v>29</v>
      </c>
      <c r="AB20" s="30" t="s">
        <v>30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</row>
    <row r="21" spans="2:1774" s="55" customFormat="1" hidden="1" x14ac:dyDescent="0.35">
      <c r="B21" s="58"/>
      <c r="C21" s="65"/>
      <c r="E21" s="37">
        <v>1</v>
      </c>
      <c r="F21" s="37">
        <v>0.15</v>
      </c>
      <c r="G21" s="37">
        <v>0.77</v>
      </c>
      <c r="H21" s="38">
        <v>0.5</v>
      </c>
      <c r="I21" s="26">
        <f t="shared" ref="I21:AB30" si="0">(I7*(1+$E21+$F21)*(1-$G21)*$H21)</f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6">
        <f t="shared" si="0"/>
        <v>0</v>
      </c>
      <c r="N21" s="26">
        <f t="shared" si="0"/>
        <v>0</v>
      </c>
      <c r="O21" s="26">
        <f t="shared" si="0"/>
        <v>0</v>
      </c>
      <c r="P21" s="26">
        <f t="shared" si="0"/>
        <v>0</v>
      </c>
      <c r="Q21" s="26">
        <f t="shared" si="0"/>
        <v>0</v>
      </c>
      <c r="R21" s="26">
        <f t="shared" si="0"/>
        <v>0</v>
      </c>
      <c r="S21" s="26">
        <f t="shared" si="0"/>
        <v>0</v>
      </c>
      <c r="T21" s="26">
        <f t="shared" si="0"/>
        <v>0</v>
      </c>
      <c r="U21" s="26">
        <f t="shared" si="0"/>
        <v>0</v>
      </c>
      <c r="V21" s="26">
        <f t="shared" si="0"/>
        <v>0</v>
      </c>
      <c r="W21" s="26">
        <f t="shared" si="0"/>
        <v>0</v>
      </c>
      <c r="X21" s="26">
        <f t="shared" si="0"/>
        <v>0</v>
      </c>
      <c r="Y21" s="26">
        <f t="shared" si="0"/>
        <v>0</v>
      </c>
      <c r="Z21" s="26">
        <f t="shared" si="0"/>
        <v>0</v>
      </c>
      <c r="AA21" s="26">
        <f t="shared" si="0"/>
        <v>0</v>
      </c>
      <c r="AB21" s="26">
        <f t="shared" si="0"/>
        <v>0</v>
      </c>
    </row>
    <row r="22" spans="2:1774" s="55" customFormat="1" hidden="1" x14ac:dyDescent="0.35">
      <c r="B22" s="58"/>
      <c r="C22" s="65"/>
      <c r="E22" s="37">
        <v>3.5</v>
      </c>
      <c r="F22" s="37">
        <v>0.15</v>
      </c>
      <c r="G22" s="37">
        <v>0.09</v>
      </c>
      <c r="H22" s="38">
        <v>0.5</v>
      </c>
      <c r="I22" s="26">
        <f t="shared" si="0"/>
        <v>0</v>
      </c>
      <c r="J22" s="26">
        <f t="shared" si="0"/>
        <v>0</v>
      </c>
      <c r="K22" s="26">
        <f t="shared" si="0"/>
        <v>0</v>
      </c>
      <c r="L22" s="26">
        <f t="shared" si="0"/>
        <v>0</v>
      </c>
      <c r="M22" s="26">
        <f t="shared" si="0"/>
        <v>0</v>
      </c>
      <c r="N22" s="26">
        <f t="shared" si="0"/>
        <v>0</v>
      </c>
      <c r="O22" s="26">
        <f t="shared" si="0"/>
        <v>0</v>
      </c>
      <c r="P22" s="26">
        <f t="shared" si="0"/>
        <v>0</v>
      </c>
      <c r="Q22" s="26">
        <f t="shared" si="0"/>
        <v>0</v>
      </c>
      <c r="R22" s="26">
        <f t="shared" si="0"/>
        <v>0</v>
      </c>
      <c r="S22" s="26">
        <f t="shared" si="0"/>
        <v>0</v>
      </c>
      <c r="T22" s="26">
        <f t="shared" si="0"/>
        <v>0</v>
      </c>
      <c r="U22" s="26">
        <f t="shared" si="0"/>
        <v>0</v>
      </c>
      <c r="V22" s="26">
        <f t="shared" si="0"/>
        <v>0</v>
      </c>
      <c r="W22" s="26">
        <f t="shared" si="0"/>
        <v>0</v>
      </c>
      <c r="X22" s="26">
        <f t="shared" si="0"/>
        <v>0</v>
      </c>
      <c r="Y22" s="26">
        <f t="shared" si="0"/>
        <v>0</v>
      </c>
      <c r="Z22" s="26">
        <f t="shared" si="0"/>
        <v>0</v>
      </c>
      <c r="AA22" s="26">
        <f t="shared" si="0"/>
        <v>0</v>
      </c>
      <c r="AB22" s="26">
        <f t="shared" si="0"/>
        <v>0</v>
      </c>
    </row>
    <row r="23" spans="2:1774" s="55" customFormat="1" hidden="1" x14ac:dyDescent="0.35">
      <c r="B23" s="58"/>
      <c r="C23" s="65"/>
      <c r="E23" s="37">
        <v>3.5</v>
      </c>
      <c r="F23" s="37">
        <v>0.15</v>
      </c>
      <c r="G23" s="37">
        <v>0.1</v>
      </c>
      <c r="H23" s="38">
        <v>0.5</v>
      </c>
      <c r="I23" s="26">
        <f t="shared" si="0"/>
        <v>0</v>
      </c>
      <c r="J23" s="26">
        <f t="shared" si="0"/>
        <v>0</v>
      </c>
      <c r="K23" s="26">
        <f t="shared" si="0"/>
        <v>0</v>
      </c>
      <c r="L23" s="26">
        <f t="shared" si="0"/>
        <v>0</v>
      </c>
      <c r="M23" s="26">
        <f t="shared" si="0"/>
        <v>0</v>
      </c>
      <c r="N23" s="26">
        <f t="shared" si="0"/>
        <v>0</v>
      </c>
      <c r="O23" s="26">
        <f t="shared" si="0"/>
        <v>0</v>
      </c>
      <c r="P23" s="26">
        <f t="shared" si="0"/>
        <v>0</v>
      </c>
      <c r="Q23" s="26">
        <f t="shared" si="0"/>
        <v>0</v>
      </c>
      <c r="R23" s="26">
        <f t="shared" si="0"/>
        <v>0</v>
      </c>
      <c r="S23" s="26">
        <f t="shared" si="0"/>
        <v>0</v>
      </c>
      <c r="T23" s="26">
        <f t="shared" si="0"/>
        <v>0</v>
      </c>
      <c r="U23" s="26">
        <f t="shared" si="0"/>
        <v>0</v>
      </c>
      <c r="V23" s="26">
        <f t="shared" si="0"/>
        <v>0</v>
      </c>
      <c r="W23" s="26">
        <f t="shared" si="0"/>
        <v>0</v>
      </c>
      <c r="X23" s="26">
        <f t="shared" si="0"/>
        <v>0</v>
      </c>
      <c r="Y23" s="26">
        <f t="shared" si="0"/>
        <v>0</v>
      </c>
      <c r="Z23" s="26">
        <f t="shared" si="0"/>
        <v>0</v>
      </c>
      <c r="AA23" s="26">
        <f t="shared" si="0"/>
        <v>0</v>
      </c>
      <c r="AB23" s="26">
        <f t="shared" si="0"/>
        <v>0</v>
      </c>
    </row>
    <row r="24" spans="2:1774" s="55" customFormat="1" hidden="1" x14ac:dyDescent="0.35">
      <c r="B24" s="58"/>
      <c r="C24" s="65"/>
      <c r="E24" s="37">
        <v>2.2999999999999998</v>
      </c>
      <c r="F24" s="37">
        <v>0.15</v>
      </c>
      <c r="G24" s="37">
        <v>0.13</v>
      </c>
      <c r="H24" s="38">
        <v>0.5</v>
      </c>
      <c r="I24" s="26">
        <f t="shared" si="0"/>
        <v>0</v>
      </c>
      <c r="J24" s="26">
        <f t="shared" si="0"/>
        <v>0</v>
      </c>
      <c r="K24" s="26">
        <f t="shared" si="0"/>
        <v>0</v>
      </c>
      <c r="L24" s="26">
        <f t="shared" si="0"/>
        <v>0</v>
      </c>
      <c r="M24" s="26">
        <f t="shared" si="0"/>
        <v>0</v>
      </c>
      <c r="N24" s="26">
        <f t="shared" si="0"/>
        <v>0</v>
      </c>
      <c r="O24" s="26">
        <f t="shared" si="0"/>
        <v>0</v>
      </c>
      <c r="P24" s="26">
        <f t="shared" si="0"/>
        <v>0</v>
      </c>
      <c r="Q24" s="26">
        <f t="shared" si="0"/>
        <v>0</v>
      </c>
      <c r="R24" s="26">
        <f t="shared" si="0"/>
        <v>0</v>
      </c>
      <c r="S24" s="26">
        <f t="shared" si="0"/>
        <v>0</v>
      </c>
      <c r="T24" s="26">
        <f t="shared" si="0"/>
        <v>0</v>
      </c>
      <c r="U24" s="26">
        <f t="shared" si="0"/>
        <v>0</v>
      </c>
      <c r="V24" s="26">
        <f t="shared" si="0"/>
        <v>0</v>
      </c>
      <c r="W24" s="26">
        <f t="shared" si="0"/>
        <v>0</v>
      </c>
      <c r="X24" s="26">
        <f t="shared" si="0"/>
        <v>0</v>
      </c>
      <c r="Y24" s="26">
        <f t="shared" si="0"/>
        <v>0</v>
      </c>
      <c r="Z24" s="26">
        <f t="shared" si="0"/>
        <v>0</v>
      </c>
      <c r="AA24" s="26">
        <f t="shared" si="0"/>
        <v>0</v>
      </c>
      <c r="AB24" s="26">
        <f t="shared" si="0"/>
        <v>0</v>
      </c>
    </row>
    <row r="25" spans="2:1774" s="55" customFormat="1" hidden="1" x14ac:dyDescent="0.35">
      <c r="B25" s="58"/>
      <c r="C25" s="65"/>
      <c r="E25" s="37">
        <v>2.2999999999999998</v>
      </c>
      <c r="F25" s="37">
        <v>0.15</v>
      </c>
      <c r="G25" s="37">
        <v>0.13</v>
      </c>
      <c r="H25" s="38">
        <v>0.5</v>
      </c>
      <c r="I25" s="26">
        <f t="shared" si="0"/>
        <v>0</v>
      </c>
      <c r="J25" s="26">
        <f t="shared" si="0"/>
        <v>0</v>
      </c>
      <c r="K25" s="26">
        <f t="shared" si="0"/>
        <v>0</v>
      </c>
      <c r="L25" s="26">
        <f t="shared" si="0"/>
        <v>0</v>
      </c>
      <c r="M25" s="26">
        <f t="shared" si="0"/>
        <v>0</v>
      </c>
      <c r="N25" s="26">
        <f t="shared" si="0"/>
        <v>0</v>
      </c>
      <c r="O25" s="26">
        <f t="shared" si="0"/>
        <v>0</v>
      </c>
      <c r="P25" s="26">
        <f t="shared" si="0"/>
        <v>0</v>
      </c>
      <c r="Q25" s="26">
        <f t="shared" si="0"/>
        <v>0</v>
      </c>
      <c r="R25" s="26">
        <f t="shared" si="0"/>
        <v>0</v>
      </c>
      <c r="S25" s="26">
        <f t="shared" si="0"/>
        <v>0</v>
      </c>
      <c r="T25" s="26">
        <f t="shared" si="0"/>
        <v>0</v>
      </c>
      <c r="U25" s="26">
        <f t="shared" si="0"/>
        <v>0</v>
      </c>
      <c r="V25" s="26">
        <f t="shared" si="0"/>
        <v>0</v>
      </c>
      <c r="W25" s="26">
        <f t="shared" si="0"/>
        <v>0</v>
      </c>
      <c r="X25" s="26">
        <f t="shared" si="0"/>
        <v>0</v>
      </c>
      <c r="Y25" s="26">
        <f t="shared" si="0"/>
        <v>0</v>
      </c>
      <c r="Z25" s="26">
        <f t="shared" si="0"/>
        <v>0</v>
      </c>
      <c r="AA25" s="26">
        <f t="shared" si="0"/>
        <v>0</v>
      </c>
      <c r="AB25" s="26">
        <f t="shared" si="0"/>
        <v>0</v>
      </c>
    </row>
    <row r="26" spans="2:1774" s="55" customFormat="1" hidden="1" x14ac:dyDescent="0.35">
      <c r="B26" s="58"/>
      <c r="C26" s="65"/>
      <c r="E26" s="37">
        <v>3.5</v>
      </c>
      <c r="F26" s="37">
        <v>0.15</v>
      </c>
      <c r="G26" s="37">
        <v>0.09</v>
      </c>
      <c r="H26" s="38">
        <v>0.5</v>
      </c>
      <c r="I26" s="26">
        <f t="shared" si="0"/>
        <v>0</v>
      </c>
      <c r="J26" s="26">
        <f t="shared" si="0"/>
        <v>0</v>
      </c>
      <c r="K26" s="26">
        <f t="shared" si="0"/>
        <v>0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  <c r="S26" s="26">
        <f t="shared" si="0"/>
        <v>0</v>
      </c>
      <c r="T26" s="26">
        <f t="shared" si="0"/>
        <v>0</v>
      </c>
      <c r="U26" s="26">
        <f t="shared" si="0"/>
        <v>0</v>
      </c>
      <c r="V26" s="26">
        <f t="shared" si="0"/>
        <v>0</v>
      </c>
      <c r="W26" s="26">
        <f t="shared" si="0"/>
        <v>0</v>
      </c>
      <c r="X26" s="26">
        <f t="shared" si="0"/>
        <v>0</v>
      </c>
      <c r="Y26" s="26">
        <f t="shared" si="0"/>
        <v>0</v>
      </c>
      <c r="Z26" s="26">
        <f t="shared" si="0"/>
        <v>0</v>
      </c>
      <c r="AA26" s="26">
        <f t="shared" si="0"/>
        <v>0</v>
      </c>
      <c r="AB26" s="26">
        <f t="shared" si="0"/>
        <v>0</v>
      </c>
    </row>
    <row r="27" spans="2:1774" s="55" customFormat="1" hidden="1" x14ac:dyDescent="0.35">
      <c r="B27" s="58"/>
      <c r="C27" s="65"/>
      <c r="E27" s="37">
        <v>0</v>
      </c>
      <c r="F27" s="37">
        <v>0.15</v>
      </c>
      <c r="G27" s="37">
        <v>0.9</v>
      </c>
      <c r="H27" s="38">
        <v>0.5</v>
      </c>
      <c r="I27" s="26">
        <f t="shared" si="0"/>
        <v>0</v>
      </c>
      <c r="J27" s="26">
        <f t="shared" si="0"/>
        <v>0</v>
      </c>
      <c r="K27" s="26">
        <f t="shared" si="0"/>
        <v>0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0</v>
      </c>
      <c r="Y27" s="26">
        <f t="shared" si="0"/>
        <v>0</v>
      </c>
      <c r="Z27" s="26">
        <f t="shared" si="0"/>
        <v>0</v>
      </c>
      <c r="AA27" s="26">
        <f t="shared" si="0"/>
        <v>0</v>
      </c>
      <c r="AB27" s="26">
        <f t="shared" si="0"/>
        <v>0</v>
      </c>
    </row>
    <row r="28" spans="2:1774" s="55" customFormat="1" hidden="1" x14ac:dyDescent="0.35">
      <c r="B28" s="58"/>
      <c r="C28" s="65"/>
      <c r="E28" s="37">
        <v>1.5</v>
      </c>
      <c r="F28" s="37">
        <v>0.15</v>
      </c>
      <c r="G28" s="37">
        <v>0.9</v>
      </c>
      <c r="H28" s="38">
        <v>0.5</v>
      </c>
      <c r="I28" s="26">
        <f t="shared" si="0"/>
        <v>0</v>
      </c>
      <c r="J28" s="26">
        <f t="shared" si="0"/>
        <v>0</v>
      </c>
      <c r="K28" s="26">
        <f t="shared" si="0"/>
        <v>0</v>
      </c>
      <c r="L28" s="26">
        <f t="shared" si="0"/>
        <v>0</v>
      </c>
      <c r="M28" s="26">
        <f t="shared" si="0"/>
        <v>0</v>
      </c>
      <c r="N28" s="26">
        <f t="shared" si="0"/>
        <v>0</v>
      </c>
      <c r="O28" s="26">
        <f t="shared" si="0"/>
        <v>0</v>
      </c>
      <c r="P28" s="26">
        <f t="shared" si="0"/>
        <v>0</v>
      </c>
      <c r="Q28" s="26">
        <f t="shared" si="0"/>
        <v>0</v>
      </c>
      <c r="R28" s="26">
        <f t="shared" si="0"/>
        <v>0</v>
      </c>
      <c r="S28" s="26">
        <f t="shared" si="0"/>
        <v>0</v>
      </c>
      <c r="T28" s="26">
        <f t="shared" si="0"/>
        <v>0</v>
      </c>
      <c r="U28" s="26">
        <f t="shared" si="0"/>
        <v>0</v>
      </c>
      <c r="V28" s="26">
        <f t="shared" si="0"/>
        <v>0</v>
      </c>
      <c r="W28" s="26">
        <f t="shared" si="0"/>
        <v>0</v>
      </c>
      <c r="X28" s="26">
        <f t="shared" si="0"/>
        <v>0</v>
      </c>
      <c r="Y28" s="26">
        <f t="shared" si="0"/>
        <v>0</v>
      </c>
      <c r="Z28" s="26">
        <f t="shared" si="0"/>
        <v>0</v>
      </c>
      <c r="AA28" s="26">
        <f t="shared" si="0"/>
        <v>0</v>
      </c>
      <c r="AB28" s="26">
        <f t="shared" si="0"/>
        <v>0</v>
      </c>
    </row>
    <row r="29" spans="2:1774" s="55" customFormat="1" hidden="1" x14ac:dyDescent="0.35">
      <c r="B29" s="58"/>
      <c r="C29" s="65"/>
      <c r="E29" s="37">
        <v>1.9</v>
      </c>
      <c r="F29" s="37">
        <v>0.15</v>
      </c>
      <c r="G29" s="37">
        <v>0.05</v>
      </c>
      <c r="H29" s="38">
        <v>0.5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6">
        <f t="shared" si="0"/>
        <v>0</v>
      </c>
      <c r="T29" s="26">
        <f t="shared" si="0"/>
        <v>0</v>
      </c>
      <c r="U29" s="26">
        <f t="shared" si="0"/>
        <v>0</v>
      </c>
      <c r="V29" s="26">
        <f t="shared" si="0"/>
        <v>0</v>
      </c>
      <c r="W29" s="26">
        <f t="shared" si="0"/>
        <v>0</v>
      </c>
      <c r="X29" s="26">
        <f t="shared" si="0"/>
        <v>0</v>
      </c>
      <c r="Y29" s="26">
        <f t="shared" si="0"/>
        <v>0</v>
      </c>
      <c r="Z29" s="26">
        <f t="shared" si="0"/>
        <v>0</v>
      </c>
      <c r="AA29" s="26">
        <f t="shared" si="0"/>
        <v>0</v>
      </c>
      <c r="AB29" s="26">
        <f t="shared" si="0"/>
        <v>0</v>
      </c>
    </row>
    <row r="30" spans="2:1774" s="55" customFormat="1" hidden="1" x14ac:dyDescent="0.35">
      <c r="B30" s="58"/>
      <c r="C30" s="65"/>
      <c r="E30" s="37">
        <v>0.4</v>
      </c>
      <c r="F30" s="37">
        <v>0.15</v>
      </c>
      <c r="G30" s="37">
        <v>0.11</v>
      </c>
      <c r="H30" s="38">
        <v>0.5</v>
      </c>
      <c r="I30" s="26">
        <f t="shared" si="0"/>
        <v>0</v>
      </c>
      <c r="J30" s="26">
        <f t="shared" si="0"/>
        <v>0</v>
      </c>
      <c r="K30" s="26">
        <f t="shared" si="0"/>
        <v>0</v>
      </c>
      <c r="L30" s="26">
        <f t="shared" si="0"/>
        <v>0</v>
      </c>
      <c r="M30" s="26">
        <f t="shared" si="0"/>
        <v>0</v>
      </c>
      <c r="N30" s="26">
        <f t="shared" si="0"/>
        <v>0</v>
      </c>
      <c r="O30" s="26">
        <f t="shared" si="0"/>
        <v>0</v>
      </c>
      <c r="P30" s="26">
        <f t="shared" si="0"/>
        <v>0</v>
      </c>
      <c r="Q30" s="26">
        <f t="shared" si="0"/>
        <v>0</v>
      </c>
      <c r="R30" s="26">
        <f t="shared" si="0"/>
        <v>0</v>
      </c>
      <c r="S30" s="26">
        <f t="shared" si="0"/>
        <v>0</v>
      </c>
      <c r="T30" s="26">
        <f t="shared" si="0"/>
        <v>0</v>
      </c>
      <c r="U30" s="26">
        <f t="shared" si="0"/>
        <v>0</v>
      </c>
      <c r="V30" s="26">
        <f t="shared" si="0"/>
        <v>0</v>
      </c>
      <c r="W30" s="26">
        <f t="shared" si="0"/>
        <v>0</v>
      </c>
      <c r="X30" s="26">
        <f t="shared" si="0"/>
        <v>0</v>
      </c>
      <c r="Y30" s="26">
        <f t="shared" si="0"/>
        <v>0</v>
      </c>
      <c r="Z30" s="26">
        <f t="shared" si="0"/>
        <v>0</v>
      </c>
      <c r="AA30" s="26">
        <f t="shared" si="0"/>
        <v>0</v>
      </c>
      <c r="AB30" s="26">
        <f t="shared" si="0"/>
        <v>0</v>
      </c>
    </row>
    <row r="31" spans="2:1774" s="55" customFormat="1" hidden="1" x14ac:dyDescent="0.35">
      <c r="B31" s="58"/>
    </row>
    <row r="32" spans="2:1774" s="30" customFormat="1" hidden="1" x14ac:dyDescent="0.35">
      <c r="B32" s="35"/>
      <c r="I32" s="30" t="s">
        <v>11</v>
      </c>
      <c r="J32" s="30" t="s">
        <v>12</v>
      </c>
      <c r="K32" s="30" t="s">
        <v>13</v>
      </c>
      <c r="L32" s="30" t="s">
        <v>14</v>
      </c>
      <c r="M32" s="30" t="s">
        <v>15</v>
      </c>
      <c r="N32" s="30" t="s">
        <v>16</v>
      </c>
      <c r="O32" s="30" t="s">
        <v>17</v>
      </c>
      <c r="P32" s="30" t="s">
        <v>18</v>
      </c>
      <c r="Q32" s="30" t="s">
        <v>19</v>
      </c>
      <c r="R32" s="30" t="s">
        <v>20</v>
      </c>
      <c r="S32" s="30" t="s">
        <v>21</v>
      </c>
      <c r="T32" s="30" t="s">
        <v>22</v>
      </c>
      <c r="U32" s="30" t="s">
        <v>23</v>
      </c>
      <c r="V32" s="30" t="s">
        <v>24</v>
      </c>
      <c r="W32" s="30" t="s">
        <v>25</v>
      </c>
      <c r="X32" s="30" t="s">
        <v>26</v>
      </c>
      <c r="Y32" s="30" t="s">
        <v>27</v>
      </c>
      <c r="Z32" s="30" t="s">
        <v>28</v>
      </c>
      <c r="AA32" s="30" t="s">
        <v>29</v>
      </c>
      <c r="AB32" s="30" t="s">
        <v>30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5"/>
      <c r="ACP32" s="55"/>
      <c r="ACQ32" s="55"/>
      <c r="ACR32" s="55"/>
      <c r="ACS32" s="55"/>
      <c r="ACT32" s="55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5"/>
      <c r="AFB32" s="55"/>
      <c r="AFC32" s="55"/>
      <c r="AFD32" s="55"/>
      <c r="AFE32" s="55"/>
      <c r="AFF32" s="55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5"/>
      <c r="AHN32" s="55"/>
      <c r="AHO32" s="55"/>
      <c r="AHP32" s="55"/>
      <c r="AHQ32" s="55"/>
      <c r="AHR32" s="55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5"/>
      <c r="AJZ32" s="55"/>
      <c r="AKA32" s="55"/>
      <c r="AKB32" s="55"/>
      <c r="AKC32" s="55"/>
      <c r="AKD32" s="55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  <c r="AMJ32" s="55"/>
      <c r="AMK32" s="55"/>
      <c r="AML32" s="55"/>
      <c r="AMM32" s="55"/>
      <c r="AMN32" s="55"/>
      <c r="AMO32" s="55"/>
      <c r="AMP32" s="55"/>
      <c r="AMQ32" s="55"/>
      <c r="AMR32" s="55"/>
      <c r="AMS32" s="55"/>
      <c r="AMT32" s="55"/>
      <c r="AMU32" s="55"/>
      <c r="AMV32" s="55"/>
      <c r="AMW32" s="55"/>
      <c r="AMX32" s="55"/>
      <c r="AMY32" s="55"/>
      <c r="AMZ32" s="55"/>
      <c r="ANA32" s="55"/>
      <c r="ANB32" s="55"/>
      <c r="ANC32" s="55"/>
      <c r="AND32" s="55"/>
      <c r="ANE32" s="55"/>
      <c r="ANF32" s="55"/>
      <c r="ANG32" s="55"/>
      <c r="ANH32" s="55"/>
      <c r="ANI32" s="55"/>
      <c r="ANJ32" s="55"/>
      <c r="ANK32" s="55"/>
      <c r="ANL32" s="55"/>
      <c r="ANM32" s="55"/>
      <c r="ANN32" s="55"/>
      <c r="ANO32" s="55"/>
      <c r="ANP32" s="55"/>
      <c r="ANQ32" s="55"/>
      <c r="ANR32" s="55"/>
      <c r="ANS32" s="55"/>
      <c r="ANT32" s="55"/>
      <c r="ANU32" s="55"/>
      <c r="ANV32" s="55"/>
      <c r="ANW32" s="55"/>
      <c r="ANX32" s="55"/>
      <c r="ANY32" s="55"/>
      <c r="ANZ32" s="55"/>
      <c r="AOA32" s="55"/>
      <c r="AOB32" s="55"/>
      <c r="AOC32" s="55"/>
      <c r="AOD32" s="55"/>
      <c r="AOE32" s="55"/>
      <c r="AOF32" s="55"/>
      <c r="AOG32" s="55"/>
      <c r="AOH32" s="55"/>
      <c r="AOI32" s="55"/>
      <c r="AOJ32" s="55"/>
      <c r="AOK32" s="55"/>
      <c r="AOL32" s="55"/>
      <c r="AOM32" s="55"/>
      <c r="AON32" s="55"/>
      <c r="AOO32" s="55"/>
      <c r="AOP32" s="55"/>
      <c r="AOQ32" s="55"/>
      <c r="AOR32" s="55"/>
      <c r="AOS32" s="55"/>
      <c r="AOT32" s="55"/>
      <c r="AOU32" s="55"/>
      <c r="AOV32" s="55"/>
      <c r="AOW32" s="55"/>
      <c r="AOX32" s="55"/>
      <c r="AOY32" s="55"/>
      <c r="AOZ32" s="55"/>
      <c r="APA32" s="55"/>
      <c r="APB32" s="55"/>
      <c r="APC32" s="55"/>
      <c r="APD32" s="55"/>
      <c r="APE32" s="55"/>
      <c r="APF32" s="55"/>
      <c r="APG32" s="55"/>
      <c r="APH32" s="55"/>
      <c r="API32" s="55"/>
      <c r="APJ32" s="55"/>
      <c r="APK32" s="55"/>
      <c r="APL32" s="55"/>
      <c r="APM32" s="55"/>
      <c r="APN32" s="55"/>
      <c r="APO32" s="55"/>
      <c r="APP32" s="55"/>
      <c r="APQ32" s="55"/>
      <c r="APR32" s="55"/>
      <c r="APS32" s="55"/>
      <c r="APT32" s="55"/>
      <c r="APU32" s="55"/>
      <c r="APV32" s="55"/>
      <c r="APW32" s="55"/>
      <c r="APX32" s="55"/>
      <c r="APY32" s="55"/>
      <c r="APZ32" s="55"/>
      <c r="AQA32" s="55"/>
      <c r="AQB32" s="55"/>
      <c r="AQC32" s="55"/>
      <c r="AQD32" s="55"/>
      <c r="AQE32" s="55"/>
      <c r="AQF32" s="55"/>
      <c r="AQG32" s="55"/>
      <c r="AQH32" s="55"/>
      <c r="AQI32" s="55"/>
      <c r="AQJ32" s="55"/>
      <c r="AQK32" s="55"/>
      <c r="AQL32" s="55"/>
      <c r="AQM32" s="55"/>
      <c r="AQN32" s="55"/>
      <c r="AQO32" s="55"/>
      <c r="AQP32" s="55"/>
      <c r="AQQ32" s="55"/>
      <c r="AQR32" s="55"/>
      <c r="AQS32" s="55"/>
      <c r="AQT32" s="55"/>
      <c r="AQU32" s="55"/>
      <c r="AQV32" s="55"/>
      <c r="AQW32" s="55"/>
      <c r="AQX32" s="55"/>
      <c r="AQY32" s="55"/>
      <c r="AQZ32" s="55"/>
      <c r="ARA32" s="55"/>
      <c r="ARB32" s="55"/>
      <c r="ARC32" s="55"/>
      <c r="ARD32" s="55"/>
      <c r="ARE32" s="55"/>
      <c r="ARF32" s="55"/>
      <c r="ARG32" s="55"/>
      <c r="ARH32" s="55"/>
      <c r="ARI32" s="55"/>
      <c r="ARJ32" s="55"/>
      <c r="ARK32" s="55"/>
      <c r="ARL32" s="55"/>
      <c r="ARM32" s="55"/>
      <c r="ARN32" s="55"/>
      <c r="ARO32" s="55"/>
      <c r="ARP32" s="55"/>
      <c r="ARQ32" s="55"/>
      <c r="ARR32" s="55"/>
      <c r="ARS32" s="55"/>
      <c r="ART32" s="55"/>
      <c r="ARU32" s="55"/>
      <c r="ARV32" s="55"/>
      <c r="ARW32" s="55"/>
      <c r="ARX32" s="55"/>
      <c r="ARY32" s="55"/>
      <c r="ARZ32" s="55"/>
      <c r="ASA32" s="55"/>
      <c r="ASB32" s="55"/>
      <c r="ASC32" s="55"/>
      <c r="ASD32" s="55"/>
      <c r="ASE32" s="55"/>
      <c r="ASF32" s="55"/>
      <c r="ASG32" s="55"/>
      <c r="ASH32" s="55"/>
      <c r="ASI32" s="55"/>
      <c r="ASJ32" s="55"/>
      <c r="ASK32" s="55"/>
      <c r="ASL32" s="55"/>
      <c r="ASM32" s="55"/>
      <c r="ASN32" s="55"/>
      <c r="ASO32" s="55"/>
      <c r="ASP32" s="55"/>
      <c r="ASQ32" s="55"/>
      <c r="ASR32" s="55"/>
      <c r="ASS32" s="55"/>
      <c r="AST32" s="55"/>
      <c r="ASU32" s="55"/>
      <c r="ASV32" s="55"/>
      <c r="ASW32" s="55"/>
      <c r="ASX32" s="55"/>
      <c r="ASY32" s="55"/>
      <c r="ASZ32" s="55"/>
      <c r="ATA32" s="55"/>
      <c r="ATB32" s="55"/>
      <c r="ATC32" s="55"/>
      <c r="ATD32" s="55"/>
      <c r="ATE32" s="55"/>
      <c r="ATF32" s="55"/>
      <c r="ATG32" s="55"/>
      <c r="ATH32" s="55"/>
      <c r="ATI32" s="55"/>
      <c r="ATJ32" s="55"/>
      <c r="ATK32" s="55"/>
      <c r="ATL32" s="55"/>
      <c r="ATM32" s="55"/>
      <c r="ATN32" s="55"/>
      <c r="ATO32" s="55"/>
      <c r="ATP32" s="55"/>
      <c r="ATQ32" s="55"/>
      <c r="ATR32" s="55"/>
      <c r="ATS32" s="55"/>
      <c r="ATT32" s="55"/>
      <c r="ATU32" s="55"/>
      <c r="ATV32" s="55"/>
      <c r="ATW32" s="55"/>
      <c r="ATX32" s="55"/>
      <c r="ATY32" s="55"/>
      <c r="ATZ32" s="55"/>
      <c r="AUA32" s="55"/>
      <c r="AUB32" s="55"/>
      <c r="AUC32" s="55"/>
      <c r="AUD32" s="55"/>
      <c r="AUE32" s="55"/>
      <c r="AUF32" s="55"/>
      <c r="AUG32" s="55"/>
      <c r="AUH32" s="55"/>
      <c r="AUI32" s="55"/>
      <c r="AUJ32" s="55"/>
      <c r="AUK32" s="55"/>
      <c r="AUL32" s="55"/>
      <c r="AUM32" s="55"/>
      <c r="AUN32" s="55"/>
      <c r="AUO32" s="55"/>
      <c r="AUP32" s="55"/>
      <c r="AUQ32" s="55"/>
      <c r="AUR32" s="55"/>
      <c r="AUS32" s="55"/>
      <c r="AUT32" s="55"/>
      <c r="AUU32" s="55"/>
      <c r="AUV32" s="55"/>
      <c r="AUW32" s="55"/>
      <c r="AUX32" s="55"/>
      <c r="AUY32" s="55"/>
      <c r="AUZ32" s="55"/>
      <c r="AVA32" s="55"/>
      <c r="AVB32" s="55"/>
      <c r="AVC32" s="55"/>
      <c r="AVD32" s="55"/>
      <c r="AVE32" s="55"/>
      <c r="AVF32" s="55"/>
      <c r="AVG32" s="55"/>
      <c r="AVH32" s="55"/>
      <c r="AVI32" s="55"/>
      <c r="AVJ32" s="55"/>
      <c r="AVK32" s="55"/>
      <c r="AVL32" s="55"/>
      <c r="AVM32" s="55"/>
      <c r="AVN32" s="55"/>
      <c r="AVO32" s="55"/>
      <c r="AVP32" s="55"/>
      <c r="AVQ32" s="55"/>
      <c r="AVR32" s="55"/>
      <c r="AVS32" s="55"/>
      <c r="AVT32" s="55"/>
      <c r="AVU32" s="55"/>
      <c r="AVV32" s="55"/>
      <c r="AVW32" s="55"/>
      <c r="AVX32" s="55"/>
      <c r="AVY32" s="55"/>
      <c r="AVZ32" s="55"/>
      <c r="AWA32" s="55"/>
      <c r="AWB32" s="55"/>
      <c r="AWC32" s="55"/>
      <c r="AWD32" s="55"/>
      <c r="AWE32" s="55"/>
      <c r="AWF32" s="55"/>
      <c r="AWG32" s="55"/>
      <c r="AWH32" s="55"/>
      <c r="AWI32" s="55"/>
      <c r="AWJ32" s="55"/>
      <c r="AWK32" s="55"/>
      <c r="AWL32" s="55"/>
      <c r="AWM32" s="55"/>
      <c r="AWN32" s="55"/>
      <c r="AWO32" s="55"/>
      <c r="AWP32" s="55"/>
      <c r="AWQ32" s="55"/>
      <c r="AWR32" s="55"/>
      <c r="AWS32" s="55"/>
      <c r="AWT32" s="55"/>
      <c r="AWU32" s="55"/>
      <c r="AWV32" s="55"/>
      <c r="AWW32" s="55"/>
      <c r="AWX32" s="55"/>
      <c r="AWY32" s="55"/>
      <c r="AWZ32" s="55"/>
      <c r="AXA32" s="55"/>
      <c r="AXB32" s="55"/>
      <c r="AXC32" s="55"/>
      <c r="AXD32" s="55"/>
      <c r="AXE32" s="55"/>
      <c r="AXF32" s="55"/>
      <c r="AXG32" s="55"/>
      <c r="AXH32" s="55"/>
      <c r="AXI32" s="55"/>
      <c r="AXJ32" s="55"/>
      <c r="AXK32" s="55"/>
      <c r="AXL32" s="55"/>
      <c r="AXM32" s="55"/>
      <c r="AXN32" s="55"/>
      <c r="AXO32" s="55"/>
      <c r="AXP32" s="55"/>
      <c r="AXQ32" s="55"/>
      <c r="AXR32" s="55"/>
      <c r="AXS32" s="55"/>
      <c r="AXT32" s="55"/>
      <c r="AXU32" s="55"/>
      <c r="AXV32" s="55"/>
      <c r="AXW32" s="55"/>
      <c r="AXX32" s="55"/>
      <c r="AXY32" s="55"/>
      <c r="AXZ32" s="55"/>
      <c r="AYA32" s="55"/>
      <c r="AYB32" s="55"/>
      <c r="AYC32" s="55"/>
      <c r="AYD32" s="55"/>
      <c r="AYE32" s="55"/>
      <c r="AYF32" s="55"/>
      <c r="AYG32" s="55"/>
      <c r="AYH32" s="55"/>
      <c r="AYI32" s="55"/>
      <c r="AYJ32" s="55"/>
      <c r="AYK32" s="55"/>
      <c r="AYL32" s="55"/>
      <c r="AYM32" s="55"/>
      <c r="AYN32" s="55"/>
      <c r="AYO32" s="55"/>
      <c r="AYP32" s="55"/>
      <c r="AYQ32" s="55"/>
      <c r="AYR32" s="55"/>
      <c r="AYS32" s="55"/>
      <c r="AYT32" s="55"/>
      <c r="AYU32" s="55"/>
      <c r="AYV32" s="55"/>
      <c r="AYW32" s="55"/>
      <c r="AYX32" s="55"/>
      <c r="AYY32" s="55"/>
      <c r="AYZ32" s="55"/>
      <c r="AZA32" s="55"/>
      <c r="AZB32" s="55"/>
      <c r="AZC32" s="55"/>
      <c r="AZD32" s="55"/>
      <c r="AZE32" s="55"/>
      <c r="AZF32" s="55"/>
      <c r="AZG32" s="55"/>
      <c r="AZH32" s="55"/>
      <c r="AZI32" s="55"/>
      <c r="AZJ32" s="55"/>
      <c r="AZK32" s="55"/>
      <c r="AZL32" s="55"/>
      <c r="AZM32" s="55"/>
      <c r="AZN32" s="55"/>
      <c r="AZO32" s="55"/>
      <c r="AZP32" s="55"/>
      <c r="AZQ32" s="55"/>
      <c r="AZR32" s="55"/>
      <c r="AZS32" s="55"/>
      <c r="AZT32" s="55"/>
      <c r="AZU32" s="55"/>
      <c r="AZV32" s="55"/>
      <c r="AZW32" s="55"/>
      <c r="AZX32" s="55"/>
      <c r="AZY32" s="55"/>
      <c r="AZZ32" s="55"/>
      <c r="BAA32" s="55"/>
      <c r="BAB32" s="55"/>
      <c r="BAC32" s="55"/>
      <c r="BAD32" s="55"/>
      <c r="BAE32" s="55"/>
      <c r="BAF32" s="55"/>
      <c r="BAG32" s="55"/>
      <c r="BAH32" s="55"/>
      <c r="BAI32" s="55"/>
      <c r="BAJ32" s="55"/>
      <c r="BAK32" s="55"/>
      <c r="BAL32" s="55"/>
      <c r="BAM32" s="55"/>
      <c r="BAN32" s="55"/>
      <c r="BAO32" s="55"/>
      <c r="BAP32" s="55"/>
      <c r="BAQ32" s="55"/>
      <c r="BAR32" s="55"/>
      <c r="BAS32" s="55"/>
      <c r="BAT32" s="55"/>
      <c r="BAU32" s="55"/>
      <c r="BAV32" s="55"/>
      <c r="BAW32" s="55"/>
      <c r="BAX32" s="55"/>
      <c r="BAY32" s="55"/>
      <c r="BAZ32" s="55"/>
      <c r="BBA32" s="55"/>
      <c r="BBB32" s="55"/>
      <c r="BBC32" s="55"/>
      <c r="BBD32" s="55"/>
      <c r="BBE32" s="55"/>
      <c r="BBF32" s="55"/>
      <c r="BBG32" s="55"/>
      <c r="BBH32" s="55"/>
      <c r="BBI32" s="55"/>
      <c r="BBJ32" s="55"/>
      <c r="BBK32" s="55"/>
      <c r="BBL32" s="55"/>
      <c r="BBM32" s="55"/>
      <c r="BBN32" s="55"/>
      <c r="BBO32" s="55"/>
      <c r="BBP32" s="55"/>
      <c r="BBQ32" s="55"/>
      <c r="BBR32" s="55"/>
      <c r="BBS32" s="55"/>
      <c r="BBT32" s="55"/>
      <c r="BBU32" s="55"/>
      <c r="BBV32" s="55"/>
      <c r="BBW32" s="55"/>
      <c r="BBX32" s="55"/>
      <c r="BBY32" s="55"/>
      <c r="BBZ32" s="55"/>
      <c r="BCA32" s="55"/>
      <c r="BCB32" s="55"/>
      <c r="BCC32" s="55"/>
      <c r="BCD32" s="55"/>
      <c r="BCE32" s="55"/>
      <c r="BCF32" s="55"/>
      <c r="BCG32" s="55"/>
      <c r="BCH32" s="55"/>
      <c r="BCI32" s="55"/>
      <c r="BCJ32" s="55"/>
      <c r="BCK32" s="55"/>
      <c r="BCL32" s="55"/>
      <c r="BCM32" s="55"/>
      <c r="BCN32" s="55"/>
      <c r="BCO32" s="55"/>
      <c r="BCP32" s="55"/>
      <c r="BCQ32" s="55"/>
      <c r="BCR32" s="55"/>
      <c r="BCS32" s="55"/>
      <c r="BCT32" s="55"/>
      <c r="BCU32" s="55"/>
      <c r="BCV32" s="55"/>
      <c r="BCW32" s="55"/>
      <c r="BCX32" s="55"/>
      <c r="BCY32" s="55"/>
      <c r="BCZ32" s="55"/>
      <c r="BDA32" s="55"/>
      <c r="BDB32" s="55"/>
      <c r="BDC32" s="55"/>
      <c r="BDD32" s="55"/>
      <c r="BDE32" s="55"/>
      <c r="BDF32" s="55"/>
      <c r="BDG32" s="55"/>
      <c r="BDH32" s="55"/>
      <c r="BDI32" s="55"/>
      <c r="BDJ32" s="55"/>
      <c r="BDK32" s="55"/>
      <c r="BDL32" s="55"/>
      <c r="BDM32" s="55"/>
      <c r="BDN32" s="55"/>
      <c r="BDO32" s="55"/>
      <c r="BDP32" s="55"/>
      <c r="BDQ32" s="55"/>
      <c r="BDR32" s="55"/>
      <c r="BDS32" s="55"/>
      <c r="BDT32" s="55"/>
      <c r="BDU32" s="55"/>
      <c r="BDV32" s="55"/>
      <c r="BDW32" s="55"/>
      <c r="BDX32" s="55"/>
      <c r="BDY32" s="55"/>
      <c r="BDZ32" s="55"/>
      <c r="BEA32" s="55"/>
      <c r="BEB32" s="55"/>
      <c r="BEC32" s="55"/>
      <c r="BED32" s="55"/>
      <c r="BEE32" s="55"/>
      <c r="BEF32" s="55"/>
      <c r="BEG32" s="55"/>
      <c r="BEH32" s="55"/>
      <c r="BEI32" s="55"/>
      <c r="BEJ32" s="55"/>
      <c r="BEK32" s="55"/>
      <c r="BEL32" s="55"/>
      <c r="BEM32" s="55"/>
      <c r="BEN32" s="55"/>
      <c r="BEO32" s="55"/>
      <c r="BEP32" s="55"/>
      <c r="BEQ32" s="55"/>
      <c r="BER32" s="55"/>
      <c r="BES32" s="55"/>
      <c r="BET32" s="55"/>
      <c r="BEU32" s="55"/>
      <c r="BEV32" s="55"/>
      <c r="BEW32" s="55"/>
      <c r="BEX32" s="55"/>
      <c r="BEY32" s="55"/>
      <c r="BEZ32" s="55"/>
      <c r="BFA32" s="55"/>
      <c r="BFB32" s="55"/>
      <c r="BFC32" s="55"/>
      <c r="BFD32" s="55"/>
      <c r="BFE32" s="55"/>
      <c r="BFF32" s="55"/>
      <c r="BFG32" s="55"/>
      <c r="BFH32" s="55"/>
      <c r="BFI32" s="55"/>
      <c r="BFJ32" s="55"/>
      <c r="BFK32" s="55"/>
      <c r="BFL32" s="55"/>
      <c r="BFM32" s="55"/>
      <c r="BFN32" s="55"/>
      <c r="BFO32" s="55"/>
      <c r="BFP32" s="55"/>
      <c r="BFQ32" s="55"/>
      <c r="BFR32" s="55"/>
      <c r="BFS32" s="55"/>
      <c r="BFT32" s="55"/>
      <c r="BFU32" s="55"/>
      <c r="BFV32" s="55"/>
      <c r="BFW32" s="55"/>
      <c r="BFX32" s="55"/>
      <c r="BFY32" s="55"/>
      <c r="BFZ32" s="55"/>
      <c r="BGA32" s="55"/>
      <c r="BGB32" s="55"/>
      <c r="BGC32" s="55"/>
      <c r="BGD32" s="55"/>
      <c r="BGE32" s="55"/>
      <c r="BGF32" s="55"/>
      <c r="BGG32" s="55"/>
      <c r="BGH32" s="55"/>
      <c r="BGI32" s="55"/>
      <c r="BGJ32" s="55"/>
      <c r="BGK32" s="55"/>
      <c r="BGL32" s="55"/>
      <c r="BGM32" s="55"/>
      <c r="BGN32" s="55"/>
      <c r="BGO32" s="55"/>
      <c r="BGP32" s="55"/>
      <c r="BGQ32" s="55"/>
      <c r="BGR32" s="55"/>
      <c r="BGS32" s="55"/>
      <c r="BGT32" s="55"/>
      <c r="BGU32" s="55"/>
      <c r="BGV32" s="55"/>
      <c r="BGW32" s="55"/>
      <c r="BGX32" s="55"/>
      <c r="BGY32" s="55"/>
      <c r="BGZ32" s="55"/>
      <c r="BHA32" s="55"/>
      <c r="BHB32" s="55"/>
      <c r="BHC32" s="55"/>
      <c r="BHD32" s="55"/>
      <c r="BHE32" s="55"/>
      <c r="BHF32" s="55"/>
      <c r="BHG32" s="55"/>
      <c r="BHH32" s="55"/>
      <c r="BHI32" s="55"/>
      <c r="BHJ32" s="55"/>
      <c r="BHK32" s="55"/>
      <c r="BHL32" s="55"/>
      <c r="BHM32" s="55"/>
      <c r="BHN32" s="55"/>
      <c r="BHO32" s="55"/>
      <c r="BHP32" s="55"/>
      <c r="BHQ32" s="55"/>
      <c r="BHR32" s="55"/>
      <c r="BHS32" s="55"/>
      <c r="BHT32" s="55"/>
      <c r="BHU32" s="55"/>
      <c r="BHV32" s="55"/>
      <c r="BHW32" s="55"/>
      <c r="BHX32" s="55"/>
      <c r="BHY32" s="55"/>
      <c r="BHZ32" s="55"/>
      <c r="BIA32" s="55"/>
      <c r="BIB32" s="55"/>
      <c r="BIC32" s="55"/>
      <c r="BID32" s="55"/>
      <c r="BIE32" s="55"/>
      <c r="BIF32" s="55"/>
      <c r="BIG32" s="55"/>
      <c r="BIH32" s="55"/>
      <c r="BII32" s="55"/>
      <c r="BIJ32" s="55"/>
      <c r="BIK32" s="55"/>
      <c r="BIL32" s="55"/>
      <c r="BIM32" s="55"/>
      <c r="BIN32" s="55"/>
      <c r="BIO32" s="55"/>
      <c r="BIP32" s="55"/>
      <c r="BIQ32" s="55"/>
      <c r="BIR32" s="55"/>
      <c r="BIS32" s="55"/>
      <c r="BIT32" s="55"/>
      <c r="BIU32" s="55"/>
      <c r="BIV32" s="55"/>
      <c r="BIW32" s="55"/>
      <c r="BIX32" s="55"/>
      <c r="BIY32" s="55"/>
      <c r="BIZ32" s="55"/>
      <c r="BJA32" s="55"/>
      <c r="BJB32" s="55"/>
      <c r="BJC32" s="55"/>
      <c r="BJD32" s="55"/>
      <c r="BJE32" s="55"/>
      <c r="BJF32" s="55"/>
      <c r="BJG32" s="55"/>
      <c r="BJH32" s="55"/>
      <c r="BJI32" s="55"/>
      <c r="BJJ32" s="55"/>
      <c r="BJK32" s="55"/>
      <c r="BJL32" s="55"/>
      <c r="BJM32" s="55"/>
      <c r="BJN32" s="55"/>
      <c r="BJO32" s="55"/>
      <c r="BJP32" s="55"/>
      <c r="BJQ32" s="55"/>
      <c r="BJR32" s="55"/>
      <c r="BJS32" s="55"/>
      <c r="BJT32" s="55"/>
      <c r="BJU32" s="55"/>
      <c r="BJV32" s="55"/>
      <c r="BJW32" s="55"/>
      <c r="BJX32" s="55"/>
      <c r="BJY32" s="55"/>
      <c r="BJZ32" s="55"/>
      <c r="BKA32" s="55"/>
      <c r="BKB32" s="55"/>
      <c r="BKC32" s="55"/>
      <c r="BKD32" s="55"/>
      <c r="BKE32" s="55"/>
      <c r="BKF32" s="55"/>
      <c r="BKG32" s="55"/>
      <c r="BKH32" s="55"/>
      <c r="BKI32" s="55"/>
      <c r="BKJ32" s="55"/>
      <c r="BKK32" s="55"/>
      <c r="BKL32" s="55"/>
      <c r="BKM32" s="55"/>
      <c r="BKN32" s="55"/>
      <c r="BKO32" s="55"/>
      <c r="BKP32" s="55"/>
      <c r="BKQ32" s="55"/>
      <c r="BKR32" s="55"/>
      <c r="BKS32" s="55"/>
      <c r="BKT32" s="55"/>
      <c r="BKU32" s="55"/>
      <c r="BKV32" s="55"/>
      <c r="BKW32" s="55"/>
      <c r="BKX32" s="55"/>
      <c r="BKY32" s="55"/>
      <c r="BKZ32" s="55"/>
      <c r="BLA32" s="55"/>
      <c r="BLB32" s="55"/>
      <c r="BLC32" s="55"/>
      <c r="BLD32" s="55"/>
      <c r="BLE32" s="55"/>
      <c r="BLF32" s="55"/>
      <c r="BLG32" s="55"/>
      <c r="BLH32" s="55"/>
      <c r="BLI32" s="55"/>
      <c r="BLJ32" s="55"/>
      <c r="BLK32" s="55"/>
      <c r="BLL32" s="55"/>
      <c r="BLM32" s="55"/>
      <c r="BLN32" s="55"/>
      <c r="BLO32" s="55"/>
      <c r="BLP32" s="55"/>
      <c r="BLQ32" s="55"/>
      <c r="BLR32" s="55"/>
      <c r="BLS32" s="55"/>
      <c r="BLT32" s="55"/>
      <c r="BLU32" s="55"/>
      <c r="BLV32" s="55"/>
      <c r="BLW32" s="55"/>
      <c r="BLX32" s="55"/>
      <c r="BLY32" s="55"/>
      <c r="BLZ32" s="55"/>
      <c r="BMA32" s="55"/>
      <c r="BMB32" s="55"/>
      <c r="BMC32" s="55"/>
      <c r="BMD32" s="55"/>
      <c r="BME32" s="55"/>
      <c r="BMF32" s="55"/>
      <c r="BMG32" s="55"/>
      <c r="BMH32" s="55"/>
      <c r="BMI32" s="55"/>
      <c r="BMJ32" s="55"/>
      <c r="BMK32" s="55"/>
      <c r="BML32" s="55"/>
      <c r="BMM32" s="55"/>
      <c r="BMN32" s="55"/>
      <c r="BMO32" s="55"/>
      <c r="BMP32" s="55"/>
      <c r="BMQ32" s="55"/>
      <c r="BMR32" s="55"/>
      <c r="BMS32" s="55"/>
      <c r="BMT32" s="55"/>
      <c r="BMU32" s="55"/>
      <c r="BMV32" s="55"/>
      <c r="BMW32" s="55"/>
      <c r="BMX32" s="55"/>
      <c r="BMY32" s="55"/>
      <c r="BMZ32" s="55"/>
      <c r="BNA32" s="55"/>
      <c r="BNB32" s="55"/>
      <c r="BNC32" s="55"/>
      <c r="BND32" s="55"/>
      <c r="BNE32" s="55"/>
      <c r="BNF32" s="55"/>
      <c r="BNG32" s="55"/>
      <c r="BNH32" s="55"/>
      <c r="BNI32" s="55"/>
      <c r="BNJ32" s="55"/>
      <c r="BNK32" s="55"/>
      <c r="BNL32" s="55"/>
      <c r="BNM32" s="55"/>
      <c r="BNN32" s="55"/>
      <c r="BNO32" s="55"/>
      <c r="BNP32" s="55"/>
      <c r="BNQ32" s="55"/>
      <c r="BNR32" s="55"/>
      <c r="BNS32" s="55"/>
      <c r="BNT32" s="55"/>
      <c r="BNU32" s="55"/>
      <c r="BNV32" s="55"/>
      <c r="BNW32" s="55"/>
      <c r="BNX32" s="55"/>
      <c r="BNY32" s="55"/>
      <c r="BNZ32" s="55"/>
      <c r="BOA32" s="55"/>
      <c r="BOB32" s="55"/>
      <c r="BOC32" s="55"/>
      <c r="BOD32" s="55"/>
      <c r="BOE32" s="55"/>
      <c r="BOF32" s="55"/>
      <c r="BOG32" s="55"/>
      <c r="BOH32" s="55"/>
      <c r="BOI32" s="55"/>
      <c r="BOJ32" s="55"/>
      <c r="BOK32" s="55"/>
      <c r="BOL32" s="55"/>
      <c r="BOM32" s="55"/>
      <c r="BON32" s="55"/>
      <c r="BOO32" s="55"/>
      <c r="BOP32" s="55"/>
      <c r="BOQ32" s="55"/>
      <c r="BOR32" s="55"/>
      <c r="BOS32" s="55"/>
      <c r="BOT32" s="55"/>
      <c r="BOU32" s="55"/>
      <c r="BOV32" s="55"/>
      <c r="BOW32" s="55"/>
      <c r="BOX32" s="55"/>
      <c r="BOY32" s="55"/>
      <c r="BOZ32" s="55"/>
      <c r="BPA32" s="55"/>
      <c r="BPB32" s="55"/>
      <c r="BPC32" s="55"/>
      <c r="BPD32" s="55"/>
      <c r="BPE32" s="55"/>
      <c r="BPF32" s="55"/>
    </row>
    <row r="33" spans="1:1779" s="46" customFormat="1" ht="18.5" hidden="1" thickBot="1" x14ac:dyDescent="0.45">
      <c r="A33" s="43"/>
      <c r="B33" s="44" t="s">
        <v>96</v>
      </c>
      <c r="C33" s="43"/>
      <c r="D33" s="43"/>
      <c r="E33" s="43"/>
      <c r="F33" s="43"/>
      <c r="G33" s="43"/>
      <c r="H33" s="43"/>
      <c r="I33" s="45">
        <f>SUM(I21:I30)</f>
        <v>0</v>
      </c>
      <c r="J33" s="45">
        <f t="shared" ref="J33:AB33" si="1">SUM(J21:J30)</f>
        <v>0</v>
      </c>
      <c r="K33" s="45">
        <f t="shared" si="1"/>
        <v>0</v>
      </c>
      <c r="L33" s="45">
        <f t="shared" si="1"/>
        <v>0</v>
      </c>
      <c r="M33" s="45">
        <f t="shared" si="1"/>
        <v>0</v>
      </c>
      <c r="N33" s="45">
        <f t="shared" si="1"/>
        <v>0</v>
      </c>
      <c r="O33" s="45">
        <f t="shared" si="1"/>
        <v>0</v>
      </c>
      <c r="P33" s="45">
        <f t="shared" si="1"/>
        <v>0</v>
      </c>
      <c r="Q33" s="45">
        <f t="shared" si="1"/>
        <v>0</v>
      </c>
      <c r="R33" s="45">
        <f t="shared" si="1"/>
        <v>0</v>
      </c>
      <c r="S33" s="45">
        <f t="shared" si="1"/>
        <v>0</v>
      </c>
      <c r="T33" s="45">
        <f t="shared" si="1"/>
        <v>0</v>
      </c>
      <c r="U33" s="45">
        <f t="shared" si="1"/>
        <v>0</v>
      </c>
      <c r="V33" s="45">
        <f t="shared" si="1"/>
        <v>0</v>
      </c>
      <c r="W33" s="45">
        <f t="shared" si="1"/>
        <v>0</v>
      </c>
      <c r="X33" s="45">
        <f t="shared" si="1"/>
        <v>0</v>
      </c>
      <c r="Y33" s="45">
        <f t="shared" si="1"/>
        <v>0</v>
      </c>
      <c r="Z33" s="45">
        <f t="shared" si="1"/>
        <v>0</v>
      </c>
      <c r="AA33" s="45">
        <f t="shared" si="1"/>
        <v>0</v>
      </c>
      <c r="AB33" s="45">
        <f t="shared" si="1"/>
        <v>0</v>
      </c>
    </row>
    <row r="34" spans="1:1779" s="55" customFormat="1" hidden="1" x14ac:dyDescent="0.35">
      <c r="B34" s="58"/>
    </row>
    <row r="35" spans="1:1779" s="55" customFormat="1" x14ac:dyDescent="0.35">
      <c r="B35" s="58"/>
      <c r="H35" s="26"/>
      <c r="K35" s="26"/>
    </row>
    <row r="36" spans="1:1779" s="55" customFormat="1" ht="20" x14ac:dyDescent="0.4">
      <c r="A36" s="34" t="s">
        <v>102</v>
      </c>
      <c r="B36" s="58"/>
    </row>
    <row r="37" spans="1:1779" s="55" customFormat="1" x14ac:dyDescent="0.35">
      <c r="B37" s="58" t="s">
        <v>106</v>
      </c>
    </row>
    <row r="38" spans="1:1779" s="31" customFormat="1" x14ac:dyDescent="0.35">
      <c r="I38" s="31">
        <v>1971</v>
      </c>
      <c r="J38" s="31">
        <f t="shared" ref="J38:AB38" si="2">I38+1</f>
        <v>1972</v>
      </c>
      <c r="K38" s="31">
        <f t="shared" si="2"/>
        <v>1973</v>
      </c>
      <c r="L38" s="31">
        <f t="shared" si="2"/>
        <v>1974</v>
      </c>
      <c r="M38" s="31">
        <f t="shared" si="2"/>
        <v>1975</v>
      </c>
      <c r="N38" s="31">
        <f t="shared" si="2"/>
        <v>1976</v>
      </c>
      <c r="O38" s="31">
        <f t="shared" si="2"/>
        <v>1977</v>
      </c>
      <c r="P38" s="31">
        <f t="shared" si="2"/>
        <v>1978</v>
      </c>
      <c r="Q38" s="31">
        <f t="shared" si="2"/>
        <v>1979</v>
      </c>
      <c r="R38" s="31">
        <f t="shared" si="2"/>
        <v>1980</v>
      </c>
      <c r="S38" s="31">
        <f t="shared" si="2"/>
        <v>1981</v>
      </c>
      <c r="T38" s="31">
        <f t="shared" si="2"/>
        <v>1982</v>
      </c>
      <c r="U38" s="31">
        <f t="shared" si="2"/>
        <v>1983</v>
      </c>
      <c r="V38" s="31">
        <f t="shared" si="2"/>
        <v>1984</v>
      </c>
      <c r="W38" s="31">
        <f t="shared" si="2"/>
        <v>1985</v>
      </c>
      <c r="X38" s="31">
        <f t="shared" si="2"/>
        <v>1986</v>
      </c>
      <c r="Y38" s="31">
        <f t="shared" si="2"/>
        <v>1987</v>
      </c>
      <c r="Z38" s="31">
        <f t="shared" si="2"/>
        <v>1988</v>
      </c>
      <c r="AA38" s="31">
        <f t="shared" si="2"/>
        <v>1989</v>
      </c>
      <c r="AB38" s="31">
        <f t="shared" si="2"/>
        <v>1990</v>
      </c>
      <c r="AC38" s="31">
        <v>1991</v>
      </c>
      <c r="AD38" s="31">
        <v>1992</v>
      </c>
      <c r="AE38" s="31">
        <v>1993</v>
      </c>
      <c r="AF38" s="31">
        <v>1994</v>
      </c>
      <c r="AG38" s="31">
        <v>1995</v>
      </c>
      <c r="AH38" s="31">
        <v>1996</v>
      </c>
      <c r="AI38" s="31">
        <v>1997</v>
      </c>
      <c r="AJ38" s="31">
        <v>1998</v>
      </c>
      <c r="AK38" s="31">
        <v>1999</v>
      </c>
      <c r="AL38" s="31">
        <v>2000</v>
      </c>
      <c r="AM38" s="31">
        <v>2001</v>
      </c>
      <c r="AN38" s="31">
        <v>2002</v>
      </c>
      <c r="AO38" s="31">
        <v>2003</v>
      </c>
      <c r="AP38" s="31">
        <v>2004</v>
      </c>
      <c r="AQ38" s="31">
        <v>2005</v>
      </c>
      <c r="AR38" s="31">
        <v>2006</v>
      </c>
      <c r="AS38" s="31">
        <v>2007</v>
      </c>
      <c r="AT38" s="31">
        <v>2008</v>
      </c>
      <c r="AU38" s="31">
        <v>2009</v>
      </c>
      <c r="AV38" s="31">
        <v>2010</v>
      </c>
      <c r="AW38" s="31">
        <f t="shared" ref="AW38:BD38" si="3">AV38+1</f>
        <v>2011</v>
      </c>
      <c r="AX38" s="31">
        <f t="shared" si="3"/>
        <v>2012</v>
      </c>
      <c r="AY38" s="31">
        <f t="shared" si="3"/>
        <v>2013</v>
      </c>
      <c r="AZ38" s="31">
        <f t="shared" si="3"/>
        <v>2014</v>
      </c>
      <c r="BA38" s="31">
        <f t="shared" si="3"/>
        <v>2015</v>
      </c>
      <c r="BB38" s="31">
        <f t="shared" si="3"/>
        <v>2016</v>
      </c>
      <c r="BC38" s="31">
        <f t="shared" si="3"/>
        <v>2017</v>
      </c>
      <c r="BD38" s="31">
        <f t="shared" si="3"/>
        <v>2018</v>
      </c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</row>
    <row r="39" spans="1:1779" s="26" customFormat="1" x14ac:dyDescent="0.35">
      <c r="C39" s="26" t="s">
        <v>428</v>
      </c>
      <c r="D39" s="26" t="s">
        <v>264</v>
      </c>
      <c r="I39" s="26">
        <f>'UVA FAO - Data, Forest'!R2</f>
        <v>0</v>
      </c>
      <c r="J39" s="26">
        <f>'UVA FAO - Data, Forest'!S2</f>
        <v>0</v>
      </c>
      <c r="K39" s="26">
        <f>'UVA FAO - Data, Forest'!T2</f>
        <v>0</v>
      </c>
      <c r="L39" s="26">
        <f>'UVA FAO - Data, Forest'!U2</f>
        <v>0</v>
      </c>
      <c r="M39" s="26">
        <f>'UVA FAO - Data, Forest'!V2</f>
        <v>0</v>
      </c>
      <c r="N39" s="26">
        <f>'UVA FAO - Data, Forest'!W2</f>
        <v>0</v>
      </c>
      <c r="O39" s="26">
        <f>'UVA FAO - Data, Forest'!X2</f>
        <v>0</v>
      </c>
      <c r="P39" s="26">
        <f>'UVA FAO - Data, Forest'!Y2</f>
        <v>0</v>
      </c>
      <c r="Q39" s="26">
        <f>'UVA FAO - Data, Forest'!Z2</f>
        <v>0</v>
      </c>
      <c r="R39" s="26">
        <f>'UVA FAO - Data, Forest'!AA2</f>
        <v>0</v>
      </c>
      <c r="S39" s="26">
        <f>'UVA FAO - Data, Forest'!AB2</f>
        <v>0</v>
      </c>
      <c r="T39" s="26">
        <f>'UVA FAO - Data, Forest'!AC2</f>
        <v>0</v>
      </c>
      <c r="U39" s="26">
        <f>'UVA FAO - Data, Forest'!AD2</f>
        <v>0</v>
      </c>
      <c r="V39" s="26">
        <f>'UVA FAO - Data, Forest'!AE2</f>
        <v>0</v>
      </c>
      <c r="W39" s="26">
        <f>'UVA FAO - Data, Forest'!AF2</f>
        <v>0</v>
      </c>
      <c r="X39" s="26">
        <f>'UVA FAO - Data, Forest'!AG2</f>
        <v>0</v>
      </c>
      <c r="Y39" s="26">
        <f>'UVA FAO - Data, Forest'!AH2</f>
        <v>0</v>
      </c>
      <c r="Z39" s="26">
        <f>'UVA FAO - Data, Forest'!AI2</f>
        <v>0</v>
      </c>
      <c r="AA39" s="26">
        <f>'UVA FAO - Data, Forest'!AJ2</f>
        <v>0</v>
      </c>
      <c r="AB39" s="26">
        <f>'UVA FAO - Data, Forest'!AK2</f>
        <v>0</v>
      </c>
      <c r="AC39" s="26">
        <f>'UVA FAO - Data, Forest'!AL2</f>
        <v>0</v>
      </c>
      <c r="AD39" s="26">
        <f>'UVA FAO - Data, Forest'!AM2</f>
        <v>0</v>
      </c>
      <c r="AE39" s="26">
        <f>'UVA FAO - Data, Forest'!AN2</f>
        <v>0</v>
      </c>
      <c r="AF39" s="26">
        <f>'UVA FAO - Data, Forest'!AO2</f>
        <v>0</v>
      </c>
      <c r="AG39" s="26">
        <f>'UVA FAO - Data, Forest'!AP2</f>
        <v>0</v>
      </c>
      <c r="AH39" s="26">
        <f>'UVA FAO - Data, Forest'!AQ2</f>
        <v>0</v>
      </c>
      <c r="AI39" s="26">
        <f>'UVA FAO - Data, Forest'!AR2</f>
        <v>0</v>
      </c>
      <c r="AJ39" s="26">
        <f>'UVA FAO - Data, Forest'!AS2</f>
        <v>0</v>
      </c>
      <c r="AK39" s="26">
        <f>'UVA FAO - Data, Forest'!AT2</f>
        <v>0</v>
      </c>
      <c r="AL39" s="26">
        <f>'UVA FAO - Data, Forest'!AU2</f>
        <v>0</v>
      </c>
      <c r="AM39" s="26">
        <f>'UVA FAO - Data, Forest'!AV2</f>
        <v>0</v>
      </c>
      <c r="AN39" s="26">
        <f>'UVA FAO - Data, Forest'!AW2</f>
        <v>0</v>
      </c>
      <c r="AO39" s="26">
        <f>'UVA FAO - Data, Forest'!AX2</f>
        <v>0</v>
      </c>
      <c r="AP39" s="26">
        <f>'UVA FAO - Data, Forest'!AY2</f>
        <v>0</v>
      </c>
      <c r="AQ39" s="26">
        <f>'UVA FAO - Data, Forest'!AZ2</f>
        <v>0</v>
      </c>
      <c r="AR39" s="26">
        <f>'UVA FAO - Data, Forest'!BA2</f>
        <v>0</v>
      </c>
      <c r="AS39" s="26">
        <f>'UVA FAO - Data, Forest'!BB2</f>
        <v>0</v>
      </c>
      <c r="AT39" s="26">
        <f>'UVA FAO - Data, Forest'!BC2</f>
        <v>0</v>
      </c>
      <c r="AU39" s="26">
        <f>'UVA FAO - Data, Forest'!BD2</f>
        <v>0</v>
      </c>
      <c r="AV39" s="26">
        <f>'UVA FAO - Data, Forest'!BE2</f>
        <v>0</v>
      </c>
      <c r="AW39" s="26">
        <f>'UVA FAO - Data, Forest'!BF2</f>
        <v>0</v>
      </c>
      <c r="AX39" s="26">
        <f>'UVA FAO - Data, Forest'!BG2</f>
        <v>0</v>
      </c>
      <c r="AY39" s="26">
        <f>'UVA FAO - Data, Forest'!BH2</f>
        <v>0</v>
      </c>
      <c r="AZ39" s="26">
        <f>'UVA FAO - Data, Forest'!BI2</f>
        <v>0</v>
      </c>
      <c r="BA39" s="26">
        <f>'UVA FAO - Data, Forest'!BJ2</f>
        <v>0</v>
      </c>
      <c r="BB39" s="26">
        <f>'UVA FAO - Data, Forest'!BK2</f>
        <v>0</v>
      </c>
      <c r="BC39" s="26">
        <f>'UVA FAO - Data, Forest'!BL2</f>
        <v>0</v>
      </c>
      <c r="BD39" s="26">
        <f>'UVA FAO - Data, Forest'!BM2</f>
        <v>0</v>
      </c>
      <c r="BE39" s="26">
        <f>'UVA FAO - Data, Forest'!BN2</f>
        <v>0</v>
      </c>
      <c r="BF39" s="26">
        <f>'UVA FAO - Data, Forest'!BO2</f>
        <v>0</v>
      </c>
    </row>
    <row r="40" spans="1:1779" s="26" customFormat="1" x14ac:dyDescent="0.35">
      <c r="C40" s="26" t="s">
        <v>427</v>
      </c>
      <c r="D40" s="26" t="s">
        <v>264</v>
      </c>
      <c r="I40" s="26">
        <f>'UVA FAO - Data, Forest'!R3</f>
        <v>0</v>
      </c>
      <c r="J40" s="26">
        <f>'UVA FAO - Data, Forest'!S3</f>
        <v>0</v>
      </c>
      <c r="K40" s="26">
        <f>'UVA FAO - Data, Forest'!T3</f>
        <v>0</v>
      </c>
      <c r="L40" s="26">
        <f>'UVA FAO - Data, Forest'!U3</f>
        <v>0</v>
      </c>
      <c r="M40" s="26">
        <f>'UVA FAO - Data, Forest'!V3</f>
        <v>0</v>
      </c>
      <c r="N40" s="26">
        <f>'UVA FAO - Data, Forest'!W3</f>
        <v>0</v>
      </c>
      <c r="O40" s="26">
        <f>'UVA FAO - Data, Forest'!X3</f>
        <v>0</v>
      </c>
      <c r="P40" s="26">
        <f>'UVA FAO - Data, Forest'!Y3</f>
        <v>0</v>
      </c>
      <c r="Q40" s="26">
        <f>'UVA FAO - Data, Forest'!Z3</f>
        <v>0</v>
      </c>
      <c r="R40" s="26">
        <f>'UVA FAO - Data, Forest'!AA3</f>
        <v>0</v>
      </c>
      <c r="S40" s="26">
        <f>'UVA FAO - Data, Forest'!AB3</f>
        <v>0</v>
      </c>
      <c r="T40" s="26">
        <f>'UVA FAO - Data, Forest'!AC3</f>
        <v>0</v>
      </c>
      <c r="U40" s="26">
        <f>'UVA FAO - Data, Forest'!AD3</f>
        <v>0</v>
      </c>
      <c r="V40" s="26">
        <f>'UVA FAO - Data, Forest'!AE3</f>
        <v>0</v>
      </c>
      <c r="W40" s="26">
        <f>'UVA FAO - Data, Forest'!AF3</f>
        <v>0</v>
      </c>
      <c r="X40" s="26">
        <f>'UVA FAO - Data, Forest'!AG3</f>
        <v>0</v>
      </c>
      <c r="Y40" s="26">
        <f>'UVA FAO - Data, Forest'!AH3</f>
        <v>0</v>
      </c>
      <c r="Z40" s="26">
        <f>'UVA FAO - Data, Forest'!AI3</f>
        <v>0</v>
      </c>
      <c r="AA40" s="26">
        <f>'UVA FAO - Data, Forest'!AJ3</f>
        <v>0</v>
      </c>
      <c r="AB40" s="26">
        <f>'UVA FAO - Data, Forest'!AK3</f>
        <v>0</v>
      </c>
      <c r="AC40" s="26">
        <f>'UVA FAO - Data, Forest'!AL3</f>
        <v>0</v>
      </c>
      <c r="AD40" s="26">
        <f>'UVA FAO - Data, Forest'!AM3</f>
        <v>0</v>
      </c>
      <c r="AE40" s="26">
        <f>'UVA FAO - Data, Forest'!AN3</f>
        <v>0</v>
      </c>
      <c r="AF40" s="26">
        <f>'UVA FAO - Data, Forest'!AO3</f>
        <v>0</v>
      </c>
      <c r="AG40" s="26">
        <f>'UVA FAO - Data, Forest'!AP3</f>
        <v>0</v>
      </c>
      <c r="AH40" s="26">
        <f>'UVA FAO - Data, Forest'!AQ3</f>
        <v>0</v>
      </c>
      <c r="AI40" s="26">
        <f>'UVA FAO - Data, Forest'!AR3</f>
        <v>0</v>
      </c>
      <c r="AJ40" s="26">
        <f>'UVA FAO - Data, Forest'!AS3</f>
        <v>0</v>
      </c>
      <c r="AK40" s="26">
        <f>'UVA FAO - Data, Forest'!AT3</f>
        <v>0</v>
      </c>
      <c r="AL40" s="26">
        <f>'UVA FAO - Data, Forest'!AU3</f>
        <v>0</v>
      </c>
      <c r="AM40" s="26">
        <f>'UVA FAO - Data, Forest'!AV3</f>
        <v>0</v>
      </c>
      <c r="AN40" s="26">
        <f>'UVA FAO - Data, Forest'!AW3</f>
        <v>0</v>
      </c>
      <c r="AO40" s="26">
        <f>'UVA FAO - Data, Forest'!AX3</f>
        <v>0</v>
      </c>
      <c r="AP40" s="26">
        <f>'UVA FAO - Data, Forest'!AY3</f>
        <v>0</v>
      </c>
      <c r="AQ40" s="26">
        <f>'UVA FAO - Data, Forest'!AZ3</f>
        <v>0</v>
      </c>
      <c r="AR40" s="26">
        <f>'UVA FAO - Data, Forest'!BA3</f>
        <v>0</v>
      </c>
      <c r="AS40" s="26">
        <f>'UVA FAO - Data, Forest'!BB3</f>
        <v>0</v>
      </c>
      <c r="AT40" s="26">
        <f>'UVA FAO - Data, Forest'!BC3</f>
        <v>0</v>
      </c>
      <c r="AU40" s="26">
        <f>'UVA FAO - Data, Forest'!BD3</f>
        <v>0</v>
      </c>
      <c r="AV40" s="26">
        <f>'UVA FAO - Data, Forest'!BE3</f>
        <v>0</v>
      </c>
      <c r="AW40" s="26">
        <f>'UVA FAO - Data, Forest'!BF3</f>
        <v>0</v>
      </c>
      <c r="AX40" s="26">
        <f>'UVA FAO - Data, Forest'!BG3</f>
        <v>0</v>
      </c>
      <c r="AY40" s="26">
        <f>'UVA FAO - Data, Forest'!BH3</f>
        <v>0</v>
      </c>
      <c r="AZ40" s="26">
        <f>'UVA FAO - Data, Forest'!BI3</f>
        <v>0</v>
      </c>
      <c r="BA40" s="26">
        <f>'UVA FAO - Data, Forest'!BJ3</f>
        <v>0</v>
      </c>
      <c r="BB40" s="26">
        <f>'UVA FAO - Data, Forest'!BK3</f>
        <v>0</v>
      </c>
      <c r="BC40" s="26">
        <f>'UVA FAO - Data, Forest'!BL3</f>
        <v>0</v>
      </c>
      <c r="BD40" s="26">
        <f>'UVA FAO - Data, Forest'!BM3</f>
        <v>0</v>
      </c>
      <c r="BE40" s="26">
        <f>'UVA FAO - Data, Forest'!BN3</f>
        <v>0</v>
      </c>
      <c r="BF40" s="26">
        <f>'UVA FAO - Data, Forest'!BO3</f>
        <v>0</v>
      </c>
    </row>
    <row r="41" spans="1:1779" s="26" customFormat="1" x14ac:dyDescent="0.35"/>
    <row r="42" spans="1:1779" s="26" customFormat="1" x14ac:dyDescent="0.35">
      <c r="C42" s="26" t="s">
        <v>433</v>
      </c>
      <c r="D42" s="26" t="s">
        <v>264</v>
      </c>
      <c r="I42" s="26">
        <f>'UVA FAO - Data, Forest'!R5</f>
        <v>372000</v>
      </c>
      <c r="J42" s="26">
        <f>'UVA FAO - Data, Forest'!S5</f>
        <v>380000</v>
      </c>
      <c r="K42" s="26">
        <f>'UVA FAO - Data, Forest'!T5</f>
        <v>387000</v>
      </c>
      <c r="L42" s="26">
        <f>'UVA FAO - Data, Forest'!U5</f>
        <v>395000</v>
      </c>
      <c r="M42" s="26">
        <f>'UVA FAO - Data, Forest'!V5</f>
        <v>407000</v>
      </c>
      <c r="N42" s="26">
        <f>'UVA FAO - Data, Forest'!W5</f>
        <v>414000</v>
      </c>
      <c r="O42" s="26">
        <f>'UVA FAO - Data, Forest'!X5</f>
        <v>422000</v>
      </c>
      <c r="P42" s="26">
        <f>'UVA FAO - Data, Forest'!Y5</f>
        <v>431000</v>
      </c>
      <c r="Q42" s="26">
        <f>'UVA FAO - Data, Forest'!Z5</f>
        <v>440000</v>
      </c>
      <c r="R42" s="26">
        <f>'UVA FAO - Data, Forest'!AA5</f>
        <v>450000</v>
      </c>
      <c r="S42" s="26">
        <f>'UVA FAO - Data, Forest'!AB5</f>
        <v>460000</v>
      </c>
      <c r="T42" s="26">
        <f>'UVA FAO - Data, Forest'!AC5</f>
        <v>471000</v>
      </c>
      <c r="U42" s="26">
        <f>'UVA FAO - Data, Forest'!AD5</f>
        <v>483000</v>
      </c>
      <c r="V42" s="26">
        <f>'UVA FAO - Data, Forest'!AE5</f>
        <v>494000</v>
      </c>
      <c r="W42" s="26">
        <f>'UVA FAO - Data, Forest'!AF5</f>
        <v>505000</v>
      </c>
      <c r="X42" s="26">
        <f>'UVA FAO - Data, Forest'!AG5</f>
        <v>515000</v>
      </c>
      <c r="Y42" s="26">
        <f>'UVA FAO - Data, Forest'!AH5</f>
        <v>525000</v>
      </c>
      <c r="Z42" s="26">
        <f>'UVA FAO - Data, Forest'!AI5</f>
        <v>535000</v>
      </c>
      <c r="AA42" s="26">
        <f>'UVA FAO - Data, Forest'!AJ5</f>
        <v>546000</v>
      </c>
      <c r="AB42" s="26">
        <f>'UVA FAO - Data, Forest'!AK5</f>
        <v>559000</v>
      </c>
      <c r="AC42" s="26">
        <f>'UVA FAO - Data, Forest'!AL5</f>
        <v>597000</v>
      </c>
      <c r="AD42" s="26">
        <f>'UVA FAO - Data, Forest'!AM5</f>
        <v>619400</v>
      </c>
      <c r="AE42" s="26">
        <f>'UVA FAO - Data, Forest'!AN5</f>
        <v>645000</v>
      </c>
      <c r="AF42" s="26">
        <f>'UVA FAO - Data, Forest'!AO5</f>
        <v>666000</v>
      </c>
      <c r="AG42" s="26">
        <f>'UVA FAO - Data, Forest'!AP5</f>
        <v>686000</v>
      </c>
      <c r="AH42" s="26">
        <f>'UVA FAO - Data, Forest'!AQ5</f>
        <v>705000</v>
      </c>
      <c r="AI42" s="26">
        <f>'UVA FAO - Data, Forest'!AR5</f>
        <v>724000</v>
      </c>
      <c r="AJ42" s="26">
        <f>'UVA FAO - Data, Forest'!AS5</f>
        <v>742000</v>
      </c>
      <c r="AK42" s="26">
        <f>'UVA FAO - Data, Forest'!AT5</f>
        <v>761000</v>
      </c>
      <c r="AL42" s="26">
        <f>'UVA FAO - Data, Forest'!AU5</f>
        <v>761000</v>
      </c>
      <c r="AM42" s="26">
        <f>'UVA FAO - Data, Forest'!AV5</f>
        <v>761000</v>
      </c>
      <c r="AN42" s="26">
        <f>'UVA FAO - Data, Forest'!AW5</f>
        <v>761000</v>
      </c>
      <c r="AO42" s="26">
        <f>'UVA FAO - Data, Forest'!AX5</f>
        <v>761000</v>
      </c>
      <c r="AP42" s="26">
        <f>'UVA FAO - Data, Forest'!AY5</f>
        <v>761000</v>
      </c>
      <c r="AQ42" s="26">
        <f>'UVA FAO - Data, Forest'!AZ5</f>
        <v>761000</v>
      </c>
      <c r="AR42" s="26">
        <f>'UVA FAO - Data, Forest'!BA5</f>
        <v>761000</v>
      </c>
      <c r="AS42" s="26">
        <f>'UVA FAO - Data, Forest'!BB5</f>
        <v>761000</v>
      </c>
      <c r="AT42" s="26">
        <f>'UVA FAO - Data, Forest'!BC5</f>
        <v>761000</v>
      </c>
      <c r="AU42" s="26">
        <f>'UVA FAO - Data, Forest'!BD5</f>
        <v>761000</v>
      </c>
      <c r="AV42" s="26">
        <f>'UVA FAO - Data, Forest'!BE5</f>
        <v>761000</v>
      </c>
      <c r="AW42" s="26">
        <f>'UVA FAO - Data, Forest'!BF5</f>
        <v>761000</v>
      </c>
      <c r="AX42" s="26">
        <f>'UVA FAO - Data, Forest'!BG5</f>
        <v>761000</v>
      </c>
      <c r="AY42" s="26">
        <f>'UVA FAO - Data, Forest'!BH5</f>
        <v>761000</v>
      </c>
      <c r="AZ42" s="26">
        <f>'UVA FAO - Data, Forest'!BI5</f>
        <v>761000</v>
      </c>
      <c r="BA42" s="26">
        <f>'UVA FAO - Data, Forest'!BJ5</f>
        <v>761000</v>
      </c>
      <c r="BB42" s="26">
        <f>'UVA FAO - Data, Forest'!BK5</f>
        <v>761000</v>
      </c>
      <c r="BC42" s="26">
        <f>'UVA FAO - Data, Forest'!BL5</f>
        <v>761000</v>
      </c>
      <c r="BD42" s="26">
        <f>'UVA FAO - Data, Forest'!BM5</f>
        <v>761000</v>
      </c>
      <c r="BE42" s="26">
        <f>'UVA FAO - Data, Forest'!BN5</f>
        <v>761000</v>
      </c>
      <c r="BF42" s="26">
        <f>'UVA FAO - Data, Forest'!BO5</f>
        <v>761000</v>
      </c>
    </row>
    <row r="43" spans="1:1779" s="26" customFormat="1" x14ac:dyDescent="0.35">
      <c r="C43" s="26" t="s">
        <v>434</v>
      </c>
      <c r="D43" s="26" t="s">
        <v>264</v>
      </c>
      <c r="I43" s="26">
        <f>'UVA FAO - Data, Forest'!R6</f>
        <v>3325187</v>
      </c>
      <c r="J43" s="26">
        <f>'UVA FAO - Data, Forest'!S6</f>
        <v>3373567</v>
      </c>
      <c r="K43" s="26">
        <f>'UVA FAO - Data, Forest'!T6</f>
        <v>3495960</v>
      </c>
      <c r="L43" s="26">
        <f>'UVA FAO - Data, Forest'!U6</f>
        <v>3517090</v>
      </c>
      <c r="M43" s="26">
        <f>'UVA FAO - Data, Forest'!V6</f>
        <v>3512887</v>
      </c>
      <c r="N43" s="26">
        <f>'UVA FAO - Data, Forest'!W6</f>
        <v>3555827</v>
      </c>
      <c r="O43" s="26">
        <f>'UVA FAO - Data, Forest'!X6</f>
        <v>3618868</v>
      </c>
      <c r="P43" s="26">
        <f>'UVA FAO - Data, Forest'!Y6</f>
        <v>3694288</v>
      </c>
      <c r="Q43" s="26">
        <f>'UVA FAO - Data, Forest'!Z6</f>
        <v>3983296</v>
      </c>
      <c r="R43" s="26">
        <f>'UVA FAO - Data, Forest'!AA6</f>
        <v>4128803</v>
      </c>
      <c r="S43" s="26">
        <f>'UVA FAO - Data, Forest'!AB6</f>
        <v>4226297</v>
      </c>
      <c r="T43" s="26">
        <f>'UVA FAO - Data, Forest'!AC6</f>
        <v>4288158</v>
      </c>
      <c r="U43" s="26">
        <f>'UVA FAO - Data, Forest'!AD6</f>
        <v>4254086</v>
      </c>
      <c r="V43" s="26">
        <f>'UVA FAO - Data, Forest'!AE6</f>
        <v>4334441</v>
      </c>
      <c r="W43" s="26">
        <f>'UVA FAO - Data, Forest'!AF6</f>
        <v>4253653</v>
      </c>
      <c r="X43" s="26">
        <f>'UVA FAO - Data, Forest'!AG6</f>
        <v>4397923</v>
      </c>
      <c r="Y43" s="26">
        <f>'UVA FAO - Data, Forest'!AH6</f>
        <v>4521039</v>
      </c>
      <c r="Z43" s="26">
        <f>'UVA FAO - Data, Forest'!AI6</f>
        <v>4461060</v>
      </c>
      <c r="AA43" s="26">
        <f>'UVA FAO - Data, Forest'!AJ6</f>
        <v>4508689</v>
      </c>
      <c r="AB43" s="26">
        <f>'UVA FAO - Data, Forest'!AK6</f>
        <v>4615498</v>
      </c>
      <c r="AC43" s="26">
        <f>'UVA FAO - Data, Forest'!AL6</f>
        <v>4670285</v>
      </c>
      <c r="AD43" s="26">
        <f>'UVA FAO - Data, Forest'!AM6</f>
        <v>4804273</v>
      </c>
      <c r="AE43" s="26">
        <f>'UVA FAO - Data, Forest'!AN6</f>
        <v>4986899</v>
      </c>
      <c r="AF43" s="26">
        <f>'UVA FAO - Data, Forest'!AO6</f>
        <v>5099095</v>
      </c>
      <c r="AG43" s="26">
        <f>'UVA FAO - Data, Forest'!AP6</f>
        <v>5198506</v>
      </c>
      <c r="AH43" s="26">
        <f>'UVA FAO - Data, Forest'!AQ6</f>
        <v>5320887</v>
      </c>
      <c r="AI43" s="26">
        <f>'UVA FAO - Data, Forest'!AR6</f>
        <v>5443676</v>
      </c>
      <c r="AJ43" s="26">
        <f>'UVA FAO - Data, Forest'!AS6</f>
        <v>5593879</v>
      </c>
      <c r="AK43" s="26">
        <f>'UVA FAO - Data, Forest'!AT6</f>
        <v>5737619</v>
      </c>
      <c r="AL43" s="26">
        <f>'UVA FAO - Data, Forest'!AU6</f>
        <v>5885198</v>
      </c>
      <c r="AM43" s="26">
        <f>'UVA FAO - Data, Forest'!AV6</f>
        <v>6000676</v>
      </c>
      <c r="AN43" s="26">
        <f>'UVA FAO - Data, Forest'!AW6</f>
        <v>6118605</v>
      </c>
      <c r="AO43" s="26">
        <f>'UVA FAO - Data, Forest'!AX6</f>
        <v>6239038</v>
      </c>
      <c r="AP43" s="26">
        <f>'UVA FAO - Data, Forest'!AY6</f>
        <v>6362032</v>
      </c>
      <c r="AQ43" s="26">
        <f>'UVA FAO - Data, Forest'!AZ6</f>
        <v>6487646</v>
      </c>
      <c r="AR43" s="26">
        <f>'UVA FAO - Data, Forest'!BA6</f>
        <v>6599653</v>
      </c>
      <c r="AS43" s="26">
        <f>'UVA FAO - Data, Forest'!BB6</f>
        <v>6713800</v>
      </c>
      <c r="AT43" s="26">
        <f>'UVA FAO - Data, Forest'!BC6</f>
        <v>6830300</v>
      </c>
      <c r="AU43" s="26">
        <f>'UVA FAO - Data, Forest'!BD6</f>
        <v>6948988</v>
      </c>
      <c r="AV43" s="26">
        <f>'UVA FAO - Data, Forest'!BE6</f>
        <v>7070029</v>
      </c>
      <c r="AW43" s="26">
        <f>'UVA FAO - Data, Forest'!BF6</f>
        <v>7183997</v>
      </c>
      <c r="AX43" s="26">
        <f>'UVA FAO - Data, Forest'!BG6</f>
        <v>7300182</v>
      </c>
      <c r="AY43" s="26">
        <f>'UVA FAO - Data, Forest'!BH6</f>
        <v>7418635</v>
      </c>
      <c r="AZ43" s="26">
        <f>'UVA FAO - Data, Forest'!BI6</f>
        <v>7539404</v>
      </c>
      <c r="BA43" s="26">
        <f>'UVA FAO - Data, Forest'!BJ6</f>
        <v>7662541</v>
      </c>
      <c r="BB43" s="26">
        <f>'UVA FAO - Data, Forest'!BK6</f>
        <v>7766918</v>
      </c>
      <c r="BC43" s="26">
        <f>'UVA FAO - Data, Forest'!BL6</f>
        <v>7873254</v>
      </c>
      <c r="BD43" s="26">
        <f>'UVA FAO - Data, Forest'!BM6</f>
        <v>7981591</v>
      </c>
      <c r="BE43" s="26">
        <f>'UVA FAO - Data, Forest'!BN6</f>
        <v>8091974</v>
      </c>
      <c r="BF43" s="26">
        <f>'UVA FAO - Data, Forest'!BO6</f>
        <v>8091974</v>
      </c>
    </row>
    <row r="44" spans="1:1779" s="55" customFormat="1" x14ac:dyDescent="0.35">
      <c r="B44" s="58"/>
    </row>
    <row r="45" spans="1:1779" s="55" customFormat="1" x14ac:dyDescent="0.35">
      <c r="B45" s="58" t="s">
        <v>105</v>
      </c>
      <c r="D45" s="26" t="s">
        <v>263</v>
      </c>
    </row>
    <row r="46" spans="1:1779" s="55" customFormat="1" x14ac:dyDescent="0.35">
      <c r="B46" s="58"/>
    </row>
    <row r="47" spans="1:1779" s="95" customFormat="1" ht="43.5" x14ac:dyDescent="0.35">
      <c r="C47" s="95" t="s">
        <v>107</v>
      </c>
      <c r="D47" s="95" t="s">
        <v>262</v>
      </c>
      <c r="E47" s="95" t="s">
        <v>435</v>
      </c>
      <c r="F47" s="96" t="s">
        <v>436</v>
      </c>
      <c r="G47" s="96" t="s">
        <v>265</v>
      </c>
      <c r="H47" s="95" t="s">
        <v>89</v>
      </c>
    </row>
    <row r="48" spans="1:1779" s="55" customFormat="1" x14ac:dyDescent="0.35">
      <c r="B48" s="58"/>
      <c r="C48" s="57" t="s">
        <v>429</v>
      </c>
      <c r="D48" s="66">
        <v>0.5</v>
      </c>
      <c r="E48" s="66">
        <f>1/0.9*0.1</f>
        <v>0.11111111111111112</v>
      </c>
      <c r="F48" s="66">
        <v>0.3</v>
      </c>
      <c r="G48" s="66">
        <v>0.43</v>
      </c>
      <c r="H48" s="66">
        <v>0.5</v>
      </c>
      <c r="I48" s="26">
        <f>(I39/$D48)*(1+$E48+$F48)*$G48*$H48</f>
        <v>0</v>
      </c>
      <c r="J48" s="26">
        <f t="shared" ref="J48:BF48" si="4">(J39/$D48)*(1+$E48+$F48)*$G48*$H48</f>
        <v>0</v>
      </c>
      <c r="K48" s="26">
        <f t="shared" si="4"/>
        <v>0</v>
      </c>
      <c r="L48" s="26">
        <f t="shared" si="4"/>
        <v>0</v>
      </c>
      <c r="M48" s="26">
        <f t="shared" si="4"/>
        <v>0</v>
      </c>
      <c r="N48" s="26">
        <f t="shared" si="4"/>
        <v>0</v>
      </c>
      <c r="O48" s="26">
        <f t="shared" si="4"/>
        <v>0</v>
      </c>
      <c r="P48" s="26">
        <f t="shared" si="4"/>
        <v>0</v>
      </c>
      <c r="Q48" s="26">
        <f t="shared" si="4"/>
        <v>0</v>
      </c>
      <c r="R48" s="26">
        <f t="shared" si="4"/>
        <v>0</v>
      </c>
      <c r="S48" s="26">
        <f t="shared" si="4"/>
        <v>0</v>
      </c>
      <c r="T48" s="26">
        <f t="shared" si="4"/>
        <v>0</v>
      </c>
      <c r="U48" s="26">
        <f t="shared" si="4"/>
        <v>0</v>
      </c>
      <c r="V48" s="26">
        <f t="shared" si="4"/>
        <v>0</v>
      </c>
      <c r="W48" s="26">
        <f t="shared" si="4"/>
        <v>0</v>
      </c>
      <c r="X48" s="26">
        <f t="shared" si="4"/>
        <v>0</v>
      </c>
      <c r="Y48" s="26">
        <f t="shared" si="4"/>
        <v>0</v>
      </c>
      <c r="Z48" s="26">
        <f t="shared" si="4"/>
        <v>0</v>
      </c>
      <c r="AA48" s="26">
        <f t="shared" si="4"/>
        <v>0</v>
      </c>
      <c r="AB48" s="26">
        <f t="shared" si="4"/>
        <v>0</v>
      </c>
      <c r="AC48" s="26">
        <f t="shared" si="4"/>
        <v>0</v>
      </c>
      <c r="AD48" s="26">
        <f t="shared" si="4"/>
        <v>0</v>
      </c>
      <c r="AE48" s="26">
        <f t="shared" si="4"/>
        <v>0</v>
      </c>
      <c r="AF48" s="26">
        <f t="shared" si="4"/>
        <v>0</v>
      </c>
      <c r="AG48" s="26">
        <f t="shared" si="4"/>
        <v>0</v>
      </c>
      <c r="AH48" s="26">
        <f t="shared" si="4"/>
        <v>0</v>
      </c>
      <c r="AI48" s="26">
        <f t="shared" si="4"/>
        <v>0</v>
      </c>
      <c r="AJ48" s="26">
        <f t="shared" si="4"/>
        <v>0</v>
      </c>
      <c r="AK48" s="26">
        <f t="shared" si="4"/>
        <v>0</v>
      </c>
      <c r="AL48" s="26">
        <f t="shared" si="4"/>
        <v>0</v>
      </c>
      <c r="AM48" s="26">
        <f t="shared" si="4"/>
        <v>0</v>
      </c>
      <c r="AN48" s="26">
        <f t="shared" si="4"/>
        <v>0</v>
      </c>
      <c r="AO48" s="26">
        <f t="shared" si="4"/>
        <v>0</v>
      </c>
      <c r="AP48" s="26">
        <f t="shared" si="4"/>
        <v>0</v>
      </c>
      <c r="AQ48" s="26">
        <f t="shared" si="4"/>
        <v>0</v>
      </c>
      <c r="AR48" s="26">
        <f t="shared" si="4"/>
        <v>0</v>
      </c>
      <c r="AS48" s="26">
        <f t="shared" si="4"/>
        <v>0</v>
      </c>
      <c r="AT48" s="26">
        <f t="shared" si="4"/>
        <v>0</v>
      </c>
      <c r="AU48" s="26">
        <f t="shared" si="4"/>
        <v>0</v>
      </c>
      <c r="AV48" s="26">
        <f t="shared" si="4"/>
        <v>0</v>
      </c>
      <c r="AW48" s="26">
        <f t="shared" si="4"/>
        <v>0</v>
      </c>
      <c r="AX48" s="26">
        <f t="shared" si="4"/>
        <v>0</v>
      </c>
      <c r="AY48" s="26">
        <f t="shared" si="4"/>
        <v>0</v>
      </c>
      <c r="AZ48" s="26">
        <f t="shared" si="4"/>
        <v>0</v>
      </c>
      <c r="BA48" s="26">
        <f t="shared" si="4"/>
        <v>0</v>
      </c>
      <c r="BB48" s="26">
        <f t="shared" si="4"/>
        <v>0</v>
      </c>
      <c r="BC48" s="26">
        <f t="shared" si="4"/>
        <v>0</v>
      </c>
      <c r="BD48" s="26">
        <f t="shared" si="4"/>
        <v>0</v>
      </c>
      <c r="BE48" s="26">
        <f t="shared" si="4"/>
        <v>0</v>
      </c>
      <c r="BF48" s="26">
        <f t="shared" si="4"/>
        <v>0</v>
      </c>
    </row>
    <row r="49" spans="1:58" s="55" customFormat="1" x14ac:dyDescent="0.35">
      <c r="B49" s="58"/>
      <c r="C49" s="57" t="s">
        <v>430</v>
      </c>
      <c r="D49" s="66">
        <v>0.75</v>
      </c>
      <c r="E49" s="66">
        <f>1/0.9*0.1</f>
        <v>0.11111111111111112</v>
      </c>
      <c r="F49" s="66">
        <v>0.3</v>
      </c>
      <c r="G49" s="66">
        <v>0.43</v>
      </c>
      <c r="H49" s="66">
        <v>0.5</v>
      </c>
      <c r="I49" s="26">
        <f>(I40/$D49)*(1+$E49+$F49)*$G49*$H49</f>
        <v>0</v>
      </c>
      <c r="J49" s="26">
        <f t="shared" ref="J49:BF49" si="5">(J40/$D49)*(1+$E49+$F49)*$G49*$H49</f>
        <v>0</v>
      </c>
      <c r="K49" s="26">
        <f t="shared" si="5"/>
        <v>0</v>
      </c>
      <c r="L49" s="26">
        <f t="shared" si="5"/>
        <v>0</v>
      </c>
      <c r="M49" s="26">
        <f t="shared" si="5"/>
        <v>0</v>
      </c>
      <c r="N49" s="26">
        <f t="shared" si="5"/>
        <v>0</v>
      </c>
      <c r="O49" s="26">
        <f t="shared" si="5"/>
        <v>0</v>
      </c>
      <c r="P49" s="26">
        <f t="shared" si="5"/>
        <v>0</v>
      </c>
      <c r="Q49" s="26">
        <f t="shared" si="5"/>
        <v>0</v>
      </c>
      <c r="R49" s="26">
        <f t="shared" si="5"/>
        <v>0</v>
      </c>
      <c r="S49" s="26">
        <f t="shared" si="5"/>
        <v>0</v>
      </c>
      <c r="T49" s="26">
        <f t="shared" si="5"/>
        <v>0</v>
      </c>
      <c r="U49" s="26">
        <f t="shared" si="5"/>
        <v>0</v>
      </c>
      <c r="V49" s="26">
        <f t="shared" si="5"/>
        <v>0</v>
      </c>
      <c r="W49" s="26">
        <f t="shared" si="5"/>
        <v>0</v>
      </c>
      <c r="X49" s="26">
        <f t="shared" si="5"/>
        <v>0</v>
      </c>
      <c r="Y49" s="26">
        <f t="shared" si="5"/>
        <v>0</v>
      </c>
      <c r="Z49" s="26">
        <f t="shared" si="5"/>
        <v>0</v>
      </c>
      <c r="AA49" s="26">
        <f t="shared" si="5"/>
        <v>0</v>
      </c>
      <c r="AB49" s="26">
        <f t="shared" si="5"/>
        <v>0</v>
      </c>
      <c r="AC49" s="26">
        <f t="shared" si="5"/>
        <v>0</v>
      </c>
      <c r="AD49" s="26">
        <f t="shared" si="5"/>
        <v>0</v>
      </c>
      <c r="AE49" s="26">
        <f t="shared" si="5"/>
        <v>0</v>
      </c>
      <c r="AF49" s="26">
        <f t="shared" si="5"/>
        <v>0</v>
      </c>
      <c r="AG49" s="26">
        <f t="shared" si="5"/>
        <v>0</v>
      </c>
      <c r="AH49" s="26">
        <f t="shared" si="5"/>
        <v>0</v>
      </c>
      <c r="AI49" s="26">
        <f t="shared" si="5"/>
        <v>0</v>
      </c>
      <c r="AJ49" s="26">
        <f t="shared" si="5"/>
        <v>0</v>
      </c>
      <c r="AK49" s="26">
        <f t="shared" si="5"/>
        <v>0</v>
      </c>
      <c r="AL49" s="26">
        <f t="shared" si="5"/>
        <v>0</v>
      </c>
      <c r="AM49" s="26">
        <f t="shared" si="5"/>
        <v>0</v>
      </c>
      <c r="AN49" s="26">
        <f t="shared" si="5"/>
        <v>0</v>
      </c>
      <c r="AO49" s="26">
        <f t="shared" si="5"/>
        <v>0</v>
      </c>
      <c r="AP49" s="26">
        <f t="shared" si="5"/>
        <v>0</v>
      </c>
      <c r="AQ49" s="26">
        <f t="shared" si="5"/>
        <v>0</v>
      </c>
      <c r="AR49" s="26">
        <f t="shared" si="5"/>
        <v>0</v>
      </c>
      <c r="AS49" s="26">
        <f t="shared" si="5"/>
        <v>0</v>
      </c>
      <c r="AT49" s="26">
        <f t="shared" si="5"/>
        <v>0</v>
      </c>
      <c r="AU49" s="26">
        <f t="shared" si="5"/>
        <v>0</v>
      </c>
      <c r="AV49" s="26">
        <f t="shared" si="5"/>
        <v>0</v>
      </c>
      <c r="AW49" s="26">
        <f t="shared" si="5"/>
        <v>0</v>
      </c>
      <c r="AX49" s="26">
        <f t="shared" si="5"/>
        <v>0</v>
      </c>
      <c r="AY49" s="26">
        <f t="shared" si="5"/>
        <v>0</v>
      </c>
      <c r="AZ49" s="26">
        <f t="shared" si="5"/>
        <v>0</v>
      </c>
      <c r="BA49" s="26">
        <f t="shared" si="5"/>
        <v>0</v>
      </c>
      <c r="BB49" s="26">
        <f t="shared" si="5"/>
        <v>0</v>
      </c>
      <c r="BC49" s="26">
        <f t="shared" si="5"/>
        <v>0</v>
      </c>
      <c r="BD49" s="26">
        <f t="shared" si="5"/>
        <v>0</v>
      </c>
      <c r="BE49" s="26">
        <f t="shared" si="5"/>
        <v>0</v>
      </c>
      <c r="BF49" s="26">
        <f t="shared" si="5"/>
        <v>0</v>
      </c>
    </row>
    <row r="50" spans="1:58" s="55" customFormat="1" x14ac:dyDescent="0.35">
      <c r="B50" s="58"/>
      <c r="C50" s="57"/>
      <c r="D50" s="66"/>
      <c r="E50" s="66"/>
      <c r="F50" s="66"/>
      <c r="G50" s="66"/>
      <c r="H50" s="6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</row>
    <row r="51" spans="1:58" s="55" customFormat="1" x14ac:dyDescent="0.35">
      <c r="B51" s="58"/>
      <c r="C51" s="57" t="s">
        <v>431</v>
      </c>
      <c r="D51" s="66">
        <v>0.54</v>
      </c>
      <c r="E51" s="66">
        <v>0.11</v>
      </c>
      <c r="F51" s="66">
        <v>0.3</v>
      </c>
      <c r="G51" s="66">
        <v>0.57999999999999996</v>
      </c>
      <c r="H51" s="66">
        <v>0.5</v>
      </c>
      <c r="I51" s="26">
        <f>(I42/$D51)*(1+$E51+$F51)*$G51*$H51</f>
        <v>281686.66666666669</v>
      </c>
      <c r="J51" s="26">
        <f t="shared" ref="J51:BF51" si="6">(J42/$D51)*(1+$E51+$F51)*$G51*$H51</f>
        <v>287744.44444444444</v>
      </c>
      <c r="K51" s="26">
        <f t="shared" si="6"/>
        <v>293045</v>
      </c>
      <c r="L51" s="26">
        <f t="shared" si="6"/>
        <v>299102.77777777781</v>
      </c>
      <c r="M51" s="26">
        <f t="shared" si="6"/>
        <v>308189.44444444444</v>
      </c>
      <c r="N51" s="26">
        <f t="shared" si="6"/>
        <v>313490</v>
      </c>
      <c r="O51" s="26">
        <f t="shared" si="6"/>
        <v>319547.77777777781</v>
      </c>
      <c r="P51" s="26">
        <f t="shared" si="6"/>
        <v>326362.77777777781</v>
      </c>
      <c r="Q51" s="26">
        <f t="shared" si="6"/>
        <v>333177.77777777769</v>
      </c>
      <c r="R51" s="26">
        <f t="shared" si="6"/>
        <v>340750</v>
      </c>
      <c r="S51" s="26">
        <f t="shared" si="6"/>
        <v>348322.22222222225</v>
      </c>
      <c r="T51" s="26">
        <f t="shared" si="6"/>
        <v>356651.66666666663</v>
      </c>
      <c r="U51" s="26">
        <f t="shared" si="6"/>
        <v>365738.33333333331</v>
      </c>
      <c r="V51" s="26">
        <f t="shared" si="6"/>
        <v>374067.77777777781</v>
      </c>
      <c r="W51" s="26">
        <f t="shared" si="6"/>
        <v>382397.22222222225</v>
      </c>
      <c r="X51" s="26">
        <f t="shared" si="6"/>
        <v>389969.44444444444</v>
      </c>
      <c r="Y51" s="26">
        <f t="shared" si="6"/>
        <v>397541.66666666663</v>
      </c>
      <c r="Z51" s="26">
        <f t="shared" si="6"/>
        <v>405113.88888888888</v>
      </c>
      <c r="AA51" s="26">
        <f t="shared" si="6"/>
        <v>413443.33333333331</v>
      </c>
      <c r="AB51" s="26">
        <f t="shared" si="6"/>
        <v>423287.22222222225</v>
      </c>
      <c r="AC51" s="26">
        <f t="shared" si="6"/>
        <v>452061.66666666669</v>
      </c>
      <c r="AD51" s="26">
        <f t="shared" si="6"/>
        <v>469023.44444444438</v>
      </c>
      <c r="AE51" s="26">
        <f t="shared" si="6"/>
        <v>488408.33333333326</v>
      </c>
      <c r="AF51" s="26">
        <f t="shared" si="6"/>
        <v>504309.99999999994</v>
      </c>
      <c r="AG51" s="26">
        <f t="shared" si="6"/>
        <v>519454.44444444444</v>
      </c>
      <c r="AH51" s="26">
        <f t="shared" si="6"/>
        <v>533841.66666666663</v>
      </c>
      <c r="AI51" s="26">
        <f t="shared" si="6"/>
        <v>548228.88888888888</v>
      </c>
      <c r="AJ51" s="26">
        <f t="shared" si="6"/>
        <v>561858.88888888888</v>
      </c>
      <c r="AK51" s="26">
        <f t="shared" si="6"/>
        <v>576246.11111111101</v>
      </c>
      <c r="AL51" s="26">
        <f t="shared" si="6"/>
        <v>576246.11111111101</v>
      </c>
      <c r="AM51" s="26">
        <f t="shared" si="6"/>
        <v>576246.11111111101</v>
      </c>
      <c r="AN51" s="26">
        <f t="shared" si="6"/>
        <v>576246.11111111101</v>
      </c>
      <c r="AO51" s="26">
        <f t="shared" si="6"/>
        <v>576246.11111111101</v>
      </c>
      <c r="AP51" s="26">
        <f t="shared" si="6"/>
        <v>576246.11111111101</v>
      </c>
      <c r="AQ51" s="26">
        <f t="shared" si="6"/>
        <v>576246.11111111101</v>
      </c>
      <c r="AR51" s="26">
        <f t="shared" si="6"/>
        <v>576246.11111111101</v>
      </c>
      <c r="AS51" s="26">
        <f t="shared" si="6"/>
        <v>576246.11111111101</v>
      </c>
      <c r="AT51" s="26">
        <f t="shared" si="6"/>
        <v>576246.11111111101</v>
      </c>
      <c r="AU51" s="26">
        <f t="shared" si="6"/>
        <v>576246.11111111101</v>
      </c>
      <c r="AV51" s="26">
        <f t="shared" si="6"/>
        <v>576246.11111111101</v>
      </c>
      <c r="AW51" s="26">
        <f t="shared" si="6"/>
        <v>576246.11111111101</v>
      </c>
      <c r="AX51" s="26">
        <f t="shared" si="6"/>
        <v>576246.11111111101</v>
      </c>
      <c r="AY51" s="26">
        <f t="shared" si="6"/>
        <v>576246.11111111101</v>
      </c>
      <c r="AZ51" s="26">
        <f t="shared" si="6"/>
        <v>576246.11111111101</v>
      </c>
      <c r="BA51" s="26">
        <f t="shared" si="6"/>
        <v>576246.11111111101</v>
      </c>
      <c r="BB51" s="26">
        <f t="shared" si="6"/>
        <v>576246.11111111101</v>
      </c>
      <c r="BC51" s="26">
        <f t="shared" si="6"/>
        <v>576246.11111111101</v>
      </c>
      <c r="BD51" s="26">
        <f t="shared" si="6"/>
        <v>576246.11111111101</v>
      </c>
      <c r="BE51" s="26">
        <f t="shared" si="6"/>
        <v>576246.11111111101</v>
      </c>
      <c r="BF51" s="26">
        <f t="shared" si="6"/>
        <v>576246.11111111101</v>
      </c>
    </row>
    <row r="52" spans="1:58" s="55" customFormat="1" x14ac:dyDescent="0.35">
      <c r="B52" s="58"/>
      <c r="C52" s="57" t="s">
        <v>432</v>
      </c>
      <c r="D52" s="66">
        <v>0.81</v>
      </c>
      <c r="E52" s="66">
        <v>0.11</v>
      </c>
      <c r="F52" s="66">
        <v>0.3</v>
      </c>
      <c r="G52" s="66">
        <v>0.57999999999999996</v>
      </c>
      <c r="H52" s="66">
        <v>0.5</v>
      </c>
      <c r="I52" s="26">
        <f>(I43/$D52)*(1+$E52+$F52)*$G52*$H52</f>
        <v>1678603.6596296295</v>
      </c>
      <c r="J52" s="26">
        <f t="shared" ref="J52:BF52" si="7">(J43/$D52)*(1+$E52+$F52)*$G52*$H52</f>
        <v>1703026.6003703703</v>
      </c>
      <c r="K52" s="26">
        <f t="shared" si="7"/>
        <v>1764812.4000000001</v>
      </c>
      <c r="L52" s="26">
        <f t="shared" si="7"/>
        <v>1775479.1370370369</v>
      </c>
      <c r="M52" s="26">
        <f t="shared" si="7"/>
        <v>1773357.4003703701</v>
      </c>
      <c r="N52" s="26">
        <f t="shared" si="7"/>
        <v>1795034.1485185185</v>
      </c>
      <c r="O52" s="26">
        <f t="shared" si="7"/>
        <v>1826858.1792592593</v>
      </c>
      <c r="P52" s="26">
        <f t="shared" si="7"/>
        <v>1864931.3125925928</v>
      </c>
      <c r="Q52" s="26">
        <f t="shared" si="7"/>
        <v>2010826.8325925928</v>
      </c>
      <c r="R52" s="26">
        <f t="shared" si="7"/>
        <v>2084280.9218518517</v>
      </c>
      <c r="S52" s="26">
        <f t="shared" si="7"/>
        <v>2133497.3374074074</v>
      </c>
      <c r="T52" s="26">
        <f t="shared" si="7"/>
        <v>2164725.6866666665</v>
      </c>
      <c r="U52" s="26">
        <f t="shared" si="7"/>
        <v>2147525.636296296</v>
      </c>
      <c r="V52" s="26">
        <f t="shared" si="7"/>
        <v>2188090.0307407407</v>
      </c>
      <c r="W52" s="26">
        <f t="shared" si="7"/>
        <v>2147307.0514814816</v>
      </c>
      <c r="X52" s="26">
        <f t="shared" si="7"/>
        <v>2220136.6848148145</v>
      </c>
      <c r="Y52" s="26">
        <f t="shared" si="7"/>
        <v>2282287.4655555557</v>
      </c>
      <c r="Z52" s="26">
        <f t="shared" si="7"/>
        <v>2252009.1777777779</v>
      </c>
      <c r="AA52" s="26">
        <f t="shared" si="7"/>
        <v>2276053.0025925925</v>
      </c>
      <c r="AB52" s="26">
        <f t="shared" si="7"/>
        <v>2329971.768148148</v>
      </c>
      <c r="AC52" s="26">
        <f t="shared" si="7"/>
        <v>2357629.0574074071</v>
      </c>
      <c r="AD52" s="26">
        <f t="shared" si="7"/>
        <v>2425268.1848148149</v>
      </c>
      <c r="AE52" s="26">
        <f t="shared" si="7"/>
        <v>2517460.4951851852</v>
      </c>
      <c r="AF52" s="26">
        <f t="shared" si="7"/>
        <v>2574098.6981481477</v>
      </c>
      <c r="AG52" s="26">
        <f t="shared" si="7"/>
        <v>2624282.8437037035</v>
      </c>
      <c r="AH52" s="26">
        <f t="shared" si="7"/>
        <v>2686062.5855555553</v>
      </c>
      <c r="AI52" s="26">
        <f t="shared" si="7"/>
        <v>2748048.2918518521</v>
      </c>
      <c r="AJ52" s="26">
        <f t="shared" si="7"/>
        <v>2823872.9914814816</v>
      </c>
      <c r="AK52" s="26">
        <f t="shared" si="7"/>
        <v>2896435.072962963</v>
      </c>
      <c r="AL52" s="26">
        <f t="shared" si="7"/>
        <v>2970935.1385185183</v>
      </c>
      <c r="AM52" s="26">
        <f t="shared" si="7"/>
        <v>3029230.1437037038</v>
      </c>
      <c r="AN52" s="26">
        <f t="shared" si="7"/>
        <v>3088762.4499999997</v>
      </c>
      <c r="AO52" s="26">
        <f t="shared" si="7"/>
        <v>3149558.8125925926</v>
      </c>
      <c r="AP52" s="26">
        <f t="shared" si="7"/>
        <v>3211648.0059259259</v>
      </c>
      <c r="AQ52" s="26">
        <f t="shared" si="7"/>
        <v>3275059.8140740739</v>
      </c>
      <c r="AR52" s="26">
        <f t="shared" si="7"/>
        <v>3331602.6070370371</v>
      </c>
      <c r="AS52" s="26">
        <f t="shared" si="7"/>
        <v>3389225.7037037038</v>
      </c>
      <c r="AT52" s="26">
        <f t="shared" si="7"/>
        <v>3448036.6296296292</v>
      </c>
      <c r="AU52" s="26">
        <f t="shared" si="7"/>
        <v>3507952.0903703705</v>
      </c>
      <c r="AV52" s="26">
        <f t="shared" si="7"/>
        <v>3569055.3803703701</v>
      </c>
      <c r="AW52" s="26">
        <f t="shared" si="7"/>
        <v>3626588.1151851849</v>
      </c>
      <c r="AX52" s="26">
        <f t="shared" si="7"/>
        <v>3685240.0244444441</v>
      </c>
      <c r="AY52" s="26">
        <f t="shared" si="7"/>
        <v>3745036.8537037033</v>
      </c>
      <c r="AZ52" s="26">
        <f t="shared" si="7"/>
        <v>3806002.8340740739</v>
      </c>
      <c r="BA52" s="26">
        <f t="shared" si="7"/>
        <v>3868164.2159259259</v>
      </c>
      <c r="BB52" s="26">
        <f t="shared" si="7"/>
        <v>3920855.2718518516</v>
      </c>
      <c r="BC52" s="26">
        <f t="shared" si="7"/>
        <v>3974535.26</v>
      </c>
      <c r="BD52" s="26">
        <f t="shared" si="7"/>
        <v>4029225.3825925919</v>
      </c>
      <c r="BE52" s="26">
        <f t="shared" si="7"/>
        <v>4084948.3562962962</v>
      </c>
      <c r="BF52" s="26">
        <f t="shared" si="7"/>
        <v>4084948.3562962962</v>
      </c>
    </row>
    <row r="53" spans="1:58" s="57" customFormat="1" x14ac:dyDescent="0.35"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</row>
    <row r="54" spans="1:58" s="50" customFormat="1" ht="16" thickBot="1" x14ac:dyDescent="0.4">
      <c r="A54" s="47"/>
      <c r="B54" s="48" t="s">
        <v>108</v>
      </c>
      <c r="C54" s="47"/>
      <c r="D54" s="47"/>
      <c r="E54" s="47"/>
      <c r="F54" s="47"/>
      <c r="G54" s="47"/>
      <c r="H54" s="47"/>
      <c r="I54" s="49">
        <f>SUM(I47:I52)</f>
        <v>1960290.3262962962</v>
      </c>
      <c r="J54" s="49">
        <f t="shared" ref="J54:BF54" si="8">SUM(J47:J52)</f>
        <v>1990771.0448148148</v>
      </c>
      <c r="K54" s="49">
        <f t="shared" si="8"/>
        <v>2057857.4000000001</v>
      </c>
      <c r="L54" s="49">
        <f t="shared" si="8"/>
        <v>2074581.9148148147</v>
      </c>
      <c r="M54" s="49">
        <f t="shared" si="8"/>
        <v>2081546.8448148146</v>
      </c>
      <c r="N54" s="49">
        <f t="shared" si="8"/>
        <v>2108524.1485185185</v>
      </c>
      <c r="O54" s="49">
        <f t="shared" si="8"/>
        <v>2146405.9570370372</v>
      </c>
      <c r="P54" s="49">
        <f t="shared" si="8"/>
        <v>2191294.0903703705</v>
      </c>
      <c r="Q54" s="49">
        <f t="shared" si="8"/>
        <v>2344004.6103703706</v>
      </c>
      <c r="R54" s="49">
        <f t="shared" si="8"/>
        <v>2425030.921851852</v>
      </c>
      <c r="S54" s="49">
        <f t="shared" si="8"/>
        <v>2481819.5596296294</v>
      </c>
      <c r="T54" s="49">
        <f t="shared" si="8"/>
        <v>2521377.353333333</v>
      </c>
      <c r="U54" s="49">
        <f t="shared" si="8"/>
        <v>2513263.9696296295</v>
      </c>
      <c r="V54" s="49">
        <f t="shared" si="8"/>
        <v>2562157.8085185187</v>
      </c>
      <c r="W54" s="49">
        <f t="shared" si="8"/>
        <v>2529704.2737037037</v>
      </c>
      <c r="X54" s="49">
        <f t="shared" si="8"/>
        <v>2610106.129259259</v>
      </c>
      <c r="Y54" s="49">
        <f t="shared" si="8"/>
        <v>2679829.1322222222</v>
      </c>
      <c r="Z54" s="49">
        <f t="shared" si="8"/>
        <v>2657123.0666666669</v>
      </c>
      <c r="AA54" s="49">
        <f t="shared" si="8"/>
        <v>2689496.335925926</v>
      </c>
      <c r="AB54" s="49">
        <f t="shared" si="8"/>
        <v>2753258.9903703704</v>
      </c>
      <c r="AC54" s="49">
        <f t="shared" si="8"/>
        <v>2809690.7240740736</v>
      </c>
      <c r="AD54" s="49">
        <f t="shared" si="8"/>
        <v>2894291.6292592594</v>
      </c>
      <c r="AE54" s="49">
        <f t="shared" si="8"/>
        <v>3005868.8285185182</v>
      </c>
      <c r="AF54" s="49">
        <f t="shared" si="8"/>
        <v>3078408.6981481477</v>
      </c>
      <c r="AG54" s="49">
        <f t="shared" si="8"/>
        <v>3143737.288148148</v>
      </c>
      <c r="AH54" s="49">
        <f t="shared" si="8"/>
        <v>3219904.2522222218</v>
      </c>
      <c r="AI54" s="49">
        <f t="shared" si="8"/>
        <v>3296277.1807407411</v>
      </c>
      <c r="AJ54" s="49">
        <f t="shared" si="8"/>
        <v>3385731.8803703706</v>
      </c>
      <c r="AK54" s="49">
        <f t="shared" si="8"/>
        <v>3472681.184074074</v>
      </c>
      <c r="AL54" s="49">
        <f t="shared" si="8"/>
        <v>3547181.2496296293</v>
      </c>
      <c r="AM54" s="49">
        <f t="shared" si="8"/>
        <v>3605476.2548148148</v>
      </c>
      <c r="AN54" s="49">
        <f t="shared" si="8"/>
        <v>3665008.5611111107</v>
      </c>
      <c r="AO54" s="49">
        <f t="shared" si="8"/>
        <v>3725804.9237037036</v>
      </c>
      <c r="AP54" s="49">
        <f t="shared" si="8"/>
        <v>3787894.1170370369</v>
      </c>
      <c r="AQ54" s="49">
        <f t="shared" si="8"/>
        <v>3851305.9251851849</v>
      </c>
      <c r="AR54" s="49">
        <f t="shared" si="8"/>
        <v>3907848.7181481482</v>
      </c>
      <c r="AS54" s="49">
        <f t="shared" si="8"/>
        <v>3965471.8148148148</v>
      </c>
      <c r="AT54" s="49">
        <f t="shared" si="8"/>
        <v>4024282.7407407402</v>
      </c>
      <c r="AU54" s="49">
        <f t="shared" si="8"/>
        <v>4084198.2014814815</v>
      </c>
      <c r="AV54" s="49">
        <f t="shared" si="8"/>
        <v>4145301.4914814811</v>
      </c>
      <c r="AW54" s="49">
        <f t="shared" si="8"/>
        <v>4202834.2262962963</v>
      </c>
      <c r="AX54" s="49">
        <f t="shared" si="8"/>
        <v>4261486.1355555551</v>
      </c>
      <c r="AY54" s="49">
        <f t="shared" si="8"/>
        <v>4321282.9648148138</v>
      </c>
      <c r="AZ54" s="49">
        <f t="shared" si="8"/>
        <v>4382248.9451851845</v>
      </c>
      <c r="BA54" s="49">
        <f t="shared" si="8"/>
        <v>4444410.3270370364</v>
      </c>
      <c r="BB54" s="49">
        <f t="shared" si="8"/>
        <v>4497101.3829629626</v>
      </c>
      <c r="BC54" s="49">
        <f t="shared" si="8"/>
        <v>4550781.3711111108</v>
      </c>
      <c r="BD54" s="49">
        <f t="shared" si="8"/>
        <v>4605471.4937037025</v>
      </c>
      <c r="BE54" s="49">
        <f t="shared" si="8"/>
        <v>4661194.4674074072</v>
      </c>
      <c r="BF54" s="49">
        <f t="shared" si="8"/>
        <v>4661194.4674074072</v>
      </c>
    </row>
    <row r="55" spans="1:58" s="55" customFormat="1" ht="15" thickTop="1" x14ac:dyDescent="0.35">
      <c r="B55" s="58"/>
    </row>
    <row r="60" spans="1:58" ht="18.5" x14ac:dyDescent="0.45">
      <c r="A60" s="28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004C-8EC4-44D4-9693-7DB4FF158A57}">
  <sheetPr>
    <tabColor theme="4" tint="0.79998168889431442"/>
  </sheetPr>
  <dimension ref="A1:BO24"/>
  <sheetViews>
    <sheetView topLeftCell="D1" workbookViewId="0">
      <pane xSplit="4" ySplit="1" topLeftCell="H2" activePane="bottomRight" state="frozen"/>
      <selection activeCell="D1" sqref="D1"/>
      <selection pane="topRight" activeCell="H1" sqref="H1"/>
      <selection pane="bottomLeft" activeCell="D2" sqref="D2"/>
      <selection pane="bottomRight" activeCell="I32" sqref="I32"/>
    </sheetView>
  </sheetViews>
  <sheetFormatPr defaultRowHeight="14.5" x14ac:dyDescent="0.35"/>
  <cols>
    <col min="1" max="3" width="8.7265625" style="55"/>
    <col min="4" max="4" width="49.54296875" style="55" bestFit="1" customWidth="1"/>
    <col min="5" max="16384" width="8.7265625" style="55"/>
  </cols>
  <sheetData>
    <row r="1" spans="1:67" x14ac:dyDescent="0.35">
      <c r="A1" s="55" t="s">
        <v>44</v>
      </c>
      <c r="B1" s="55" t="s">
        <v>45</v>
      </c>
      <c r="C1" s="55" t="s">
        <v>46</v>
      </c>
      <c r="D1" s="55" t="s">
        <v>47</v>
      </c>
      <c r="E1" s="55" t="s">
        <v>48</v>
      </c>
      <c r="F1" s="55" t="s">
        <v>49</v>
      </c>
      <c r="G1" s="55" t="s">
        <v>50</v>
      </c>
      <c r="H1" s="55" t="s">
        <v>146</v>
      </c>
      <c r="I1" s="55" t="s">
        <v>147</v>
      </c>
      <c r="J1" s="55" t="s">
        <v>148</v>
      </c>
      <c r="K1" s="55" t="s">
        <v>149</v>
      </c>
      <c r="L1" s="55" t="s">
        <v>150</v>
      </c>
      <c r="M1" s="55" t="s">
        <v>151</v>
      </c>
      <c r="N1" s="55" t="s">
        <v>152</v>
      </c>
      <c r="O1" s="55" t="s">
        <v>153</v>
      </c>
      <c r="P1" s="55" t="s">
        <v>154</v>
      </c>
      <c r="Q1" s="55" t="s">
        <v>155</v>
      </c>
      <c r="R1" s="55" t="s">
        <v>156</v>
      </c>
      <c r="S1" s="55" t="s">
        <v>157</v>
      </c>
      <c r="T1" s="55" t="s">
        <v>158</v>
      </c>
      <c r="U1" s="55" t="s">
        <v>159</v>
      </c>
      <c r="V1" s="55" t="s">
        <v>160</v>
      </c>
      <c r="W1" s="55" t="s">
        <v>161</v>
      </c>
      <c r="X1" s="55" t="s">
        <v>162</v>
      </c>
      <c r="Y1" s="55" t="s">
        <v>163</v>
      </c>
      <c r="Z1" s="55" t="s">
        <v>164</v>
      </c>
      <c r="AA1" s="55" t="s">
        <v>165</v>
      </c>
      <c r="AB1" s="55" t="s">
        <v>166</v>
      </c>
      <c r="AC1" s="55" t="s">
        <v>167</v>
      </c>
      <c r="AD1" s="55" t="s">
        <v>168</v>
      </c>
      <c r="AE1" s="55" t="s">
        <v>169</v>
      </c>
      <c r="AF1" s="55" t="s">
        <v>170</v>
      </c>
      <c r="AG1" s="55" t="s">
        <v>171</v>
      </c>
      <c r="AH1" s="55" t="s">
        <v>172</v>
      </c>
      <c r="AI1" s="55" t="s">
        <v>173</v>
      </c>
      <c r="AJ1" s="55" t="s">
        <v>174</v>
      </c>
      <c r="AK1" s="55" t="s">
        <v>175</v>
      </c>
      <c r="AL1" s="55" t="s">
        <v>11</v>
      </c>
      <c r="AM1" s="55" t="s">
        <v>12</v>
      </c>
      <c r="AN1" s="55" t="s">
        <v>13</v>
      </c>
      <c r="AO1" s="55" t="s">
        <v>14</v>
      </c>
      <c r="AP1" s="55" t="s">
        <v>15</v>
      </c>
      <c r="AQ1" s="55" t="s">
        <v>16</v>
      </c>
      <c r="AR1" s="55" t="s">
        <v>17</v>
      </c>
      <c r="AS1" s="55" t="s">
        <v>18</v>
      </c>
      <c r="AT1" s="55" t="s">
        <v>19</v>
      </c>
      <c r="AU1" s="55" t="s">
        <v>20</v>
      </c>
      <c r="AV1" s="55" t="s">
        <v>21</v>
      </c>
      <c r="AW1" s="55" t="s">
        <v>22</v>
      </c>
      <c r="AX1" s="55" t="s">
        <v>23</v>
      </c>
      <c r="AY1" s="55" t="s">
        <v>24</v>
      </c>
      <c r="AZ1" s="55" t="s">
        <v>25</v>
      </c>
      <c r="BA1" s="55" t="s">
        <v>26</v>
      </c>
      <c r="BB1" s="55" t="s">
        <v>27</v>
      </c>
      <c r="BC1" s="55" t="s">
        <v>28</v>
      </c>
      <c r="BD1" s="55" t="s">
        <v>29</v>
      </c>
      <c r="BE1" s="55" t="s">
        <v>30</v>
      </c>
      <c r="BF1" s="55" t="s">
        <v>176</v>
      </c>
      <c r="BG1" s="55" t="s">
        <v>177</v>
      </c>
      <c r="BH1" s="55" t="s">
        <v>178</v>
      </c>
      <c r="BI1" s="55" t="s">
        <v>179</v>
      </c>
      <c r="BJ1" s="55" t="s">
        <v>180</v>
      </c>
      <c r="BK1" s="55" t="s">
        <v>181</v>
      </c>
      <c r="BL1" s="55" t="s">
        <v>182</v>
      </c>
      <c r="BM1" s="55" t="s">
        <v>183</v>
      </c>
      <c r="BN1" s="55" t="s">
        <v>184</v>
      </c>
      <c r="BO1" s="55" t="s">
        <v>261</v>
      </c>
    </row>
    <row r="2" spans="1:67" x14ac:dyDescent="0.35">
      <c r="A2" s="55">
        <v>39</v>
      </c>
      <c r="B2" s="55" t="s">
        <v>426</v>
      </c>
      <c r="C2" s="55">
        <v>1862</v>
      </c>
      <c r="D2" s="55" t="s">
        <v>247</v>
      </c>
      <c r="E2" s="55">
        <v>5516</v>
      </c>
      <c r="F2" s="55" t="s">
        <v>6</v>
      </c>
      <c r="G2" s="55" t="s">
        <v>122</v>
      </c>
      <c r="H2" s="55">
        <v>0</v>
      </c>
      <c r="I2" s="55">
        <v>0</v>
      </c>
      <c r="J2" s="55">
        <v>0</v>
      </c>
      <c r="K2" s="55">
        <v>0</v>
      </c>
      <c r="L2" s="55">
        <v>0</v>
      </c>
      <c r="M2" s="55">
        <v>0</v>
      </c>
      <c r="N2" s="55">
        <v>0</v>
      </c>
      <c r="O2" s="55">
        <v>0</v>
      </c>
      <c r="P2" s="55">
        <v>0</v>
      </c>
      <c r="Q2" s="55">
        <v>0</v>
      </c>
      <c r="R2" s="55">
        <v>0</v>
      </c>
      <c r="S2" s="55">
        <v>0</v>
      </c>
      <c r="T2" s="55">
        <v>0</v>
      </c>
      <c r="U2" s="55">
        <v>0</v>
      </c>
      <c r="V2" s="55">
        <v>0</v>
      </c>
      <c r="W2" s="55">
        <v>0</v>
      </c>
      <c r="X2" s="55">
        <v>0</v>
      </c>
      <c r="Y2" s="55">
        <v>0</v>
      </c>
      <c r="Z2" s="55">
        <v>0</v>
      </c>
      <c r="AA2" s="55">
        <v>0</v>
      </c>
      <c r="AB2" s="55">
        <v>0</v>
      </c>
      <c r="AC2" s="55">
        <v>0</v>
      </c>
      <c r="AD2" s="55">
        <v>0</v>
      </c>
      <c r="AE2" s="55">
        <v>0</v>
      </c>
      <c r="AF2" s="55">
        <v>0</v>
      </c>
      <c r="AG2" s="55">
        <v>0</v>
      </c>
      <c r="AH2" s="55">
        <v>0</v>
      </c>
      <c r="AI2" s="55">
        <v>0</v>
      </c>
      <c r="AJ2" s="55">
        <v>0</v>
      </c>
      <c r="AK2" s="55">
        <v>0</v>
      </c>
      <c r="AL2" s="55">
        <v>0</v>
      </c>
      <c r="AM2" s="55">
        <v>0</v>
      </c>
      <c r="AN2" s="55">
        <v>0</v>
      </c>
      <c r="AO2" s="55">
        <v>0</v>
      </c>
      <c r="AP2" s="55">
        <v>0</v>
      </c>
      <c r="AQ2" s="55">
        <v>0</v>
      </c>
      <c r="AR2" s="55">
        <v>0</v>
      </c>
      <c r="AS2" s="55">
        <v>0</v>
      </c>
      <c r="AT2" s="55">
        <v>0</v>
      </c>
      <c r="AU2" s="55">
        <v>0</v>
      </c>
      <c r="AV2" s="55">
        <v>0</v>
      </c>
      <c r="AW2" s="55">
        <v>0</v>
      </c>
      <c r="AX2" s="55">
        <v>0</v>
      </c>
      <c r="AY2" s="55">
        <v>0</v>
      </c>
      <c r="AZ2" s="55">
        <v>0</v>
      </c>
      <c r="BA2" s="55">
        <v>0</v>
      </c>
      <c r="BB2" s="55">
        <v>0</v>
      </c>
      <c r="BC2" s="55">
        <v>0</v>
      </c>
      <c r="BD2" s="55">
        <v>0</v>
      </c>
      <c r="BE2" s="55">
        <v>0</v>
      </c>
      <c r="BF2" s="55">
        <v>0</v>
      </c>
      <c r="BG2" s="55">
        <v>0</v>
      </c>
      <c r="BH2" s="55">
        <v>0</v>
      </c>
      <c r="BI2" s="55">
        <v>0</v>
      </c>
      <c r="BJ2" s="55">
        <v>0</v>
      </c>
      <c r="BK2" s="55">
        <v>0</v>
      </c>
      <c r="BL2" s="55">
        <v>0</v>
      </c>
      <c r="BM2" s="55">
        <v>0</v>
      </c>
      <c r="BN2" s="55">
        <v>0</v>
      </c>
      <c r="BO2" s="55">
        <v>0</v>
      </c>
    </row>
    <row r="3" spans="1:67" x14ac:dyDescent="0.35">
      <c r="A3" s="55">
        <v>39</v>
      </c>
      <c r="B3" s="55" t="s">
        <v>426</v>
      </c>
      <c r="C3" s="55">
        <v>1627</v>
      </c>
      <c r="D3" s="55" t="s">
        <v>121</v>
      </c>
      <c r="E3" s="55">
        <v>5516</v>
      </c>
      <c r="F3" s="55" t="s">
        <v>6</v>
      </c>
      <c r="G3" s="55" t="s">
        <v>122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5">
        <v>0</v>
      </c>
      <c r="AI3" s="55">
        <v>0</v>
      </c>
      <c r="AJ3" s="55">
        <v>0</v>
      </c>
      <c r="AK3" s="55">
        <v>0</v>
      </c>
      <c r="AL3" s="55">
        <v>0</v>
      </c>
      <c r="AM3" s="55">
        <v>0</v>
      </c>
      <c r="AN3" s="55">
        <v>0</v>
      </c>
      <c r="AO3" s="55">
        <v>0</v>
      </c>
      <c r="AP3" s="55">
        <v>0</v>
      </c>
      <c r="AQ3" s="55">
        <v>0</v>
      </c>
      <c r="AR3" s="55">
        <v>0</v>
      </c>
      <c r="AS3" s="55">
        <v>0</v>
      </c>
      <c r="AT3" s="55">
        <v>0</v>
      </c>
      <c r="AU3" s="55">
        <v>0</v>
      </c>
      <c r="AV3" s="55">
        <v>0</v>
      </c>
      <c r="AW3" s="55">
        <v>0</v>
      </c>
      <c r="AX3" s="55">
        <v>0</v>
      </c>
      <c r="AY3" s="55">
        <v>0</v>
      </c>
      <c r="AZ3" s="55">
        <v>0</v>
      </c>
      <c r="BA3" s="55">
        <v>0</v>
      </c>
      <c r="BB3" s="55">
        <v>0</v>
      </c>
      <c r="BC3" s="55">
        <v>0</v>
      </c>
      <c r="BD3" s="55">
        <v>0</v>
      </c>
      <c r="BE3" s="55">
        <v>0</v>
      </c>
      <c r="BF3" s="55">
        <v>0</v>
      </c>
      <c r="BG3" s="55">
        <v>0</v>
      </c>
      <c r="BH3" s="55">
        <v>0</v>
      </c>
      <c r="BI3" s="55">
        <v>0</v>
      </c>
      <c r="BJ3" s="55">
        <v>0</v>
      </c>
      <c r="BK3" s="55">
        <v>0</v>
      </c>
      <c r="BL3" s="55">
        <v>0</v>
      </c>
      <c r="BM3" s="55">
        <v>0</v>
      </c>
      <c r="BN3" s="55">
        <v>0</v>
      </c>
      <c r="BO3" s="55">
        <v>0</v>
      </c>
    </row>
    <row r="5" spans="1:67" x14ac:dyDescent="0.35">
      <c r="A5" s="55">
        <v>39</v>
      </c>
      <c r="B5" s="55" t="s">
        <v>426</v>
      </c>
      <c r="C5" s="55">
        <v>1867</v>
      </c>
      <c r="D5" s="55" t="s">
        <v>124</v>
      </c>
      <c r="E5" s="55">
        <v>5516</v>
      </c>
      <c r="F5" s="55" t="s">
        <v>6</v>
      </c>
      <c r="G5" s="55" t="s">
        <v>122</v>
      </c>
      <c r="H5" s="55">
        <v>312000</v>
      </c>
      <c r="I5" s="55">
        <v>317000</v>
      </c>
      <c r="J5" s="55">
        <v>322000</v>
      </c>
      <c r="K5" s="55">
        <v>328000</v>
      </c>
      <c r="L5" s="55">
        <v>334000</v>
      </c>
      <c r="M5" s="55">
        <v>340000</v>
      </c>
      <c r="N5" s="55">
        <v>346000</v>
      </c>
      <c r="O5" s="55">
        <v>352000</v>
      </c>
      <c r="P5" s="55">
        <v>359000</v>
      </c>
      <c r="Q5" s="55">
        <v>365000</v>
      </c>
      <c r="R5" s="55">
        <v>372000</v>
      </c>
      <c r="S5" s="55">
        <v>380000</v>
      </c>
      <c r="T5" s="55">
        <v>387000</v>
      </c>
      <c r="U5" s="55">
        <v>395000</v>
      </c>
      <c r="V5" s="55">
        <v>407000</v>
      </c>
      <c r="W5" s="55">
        <v>414000</v>
      </c>
      <c r="X5" s="55">
        <v>422000</v>
      </c>
      <c r="Y5" s="55">
        <v>431000</v>
      </c>
      <c r="Z5" s="55">
        <v>440000</v>
      </c>
      <c r="AA5" s="55">
        <v>450000</v>
      </c>
      <c r="AB5" s="55">
        <v>460000</v>
      </c>
      <c r="AC5" s="55">
        <v>471000</v>
      </c>
      <c r="AD5" s="55">
        <v>483000</v>
      </c>
      <c r="AE5" s="55">
        <v>494000</v>
      </c>
      <c r="AF5" s="55">
        <v>505000</v>
      </c>
      <c r="AG5" s="55">
        <v>515000</v>
      </c>
      <c r="AH5" s="55">
        <v>525000</v>
      </c>
      <c r="AI5" s="55">
        <v>535000</v>
      </c>
      <c r="AJ5" s="55">
        <v>546000</v>
      </c>
      <c r="AK5" s="55">
        <v>559000</v>
      </c>
      <c r="AL5" s="55">
        <v>597000</v>
      </c>
      <c r="AM5" s="55">
        <v>619400</v>
      </c>
      <c r="AN5" s="55">
        <v>645000</v>
      </c>
      <c r="AO5" s="55">
        <v>666000</v>
      </c>
      <c r="AP5" s="55">
        <v>686000</v>
      </c>
      <c r="AQ5" s="55">
        <v>705000</v>
      </c>
      <c r="AR5" s="55">
        <v>724000</v>
      </c>
      <c r="AS5" s="55">
        <v>742000</v>
      </c>
      <c r="AT5" s="55">
        <v>761000</v>
      </c>
      <c r="AU5" s="55">
        <v>761000</v>
      </c>
      <c r="AV5" s="55">
        <v>761000</v>
      </c>
      <c r="AW5" s="55">
        <v>761000</v>
      </c>
      <c r="AX5" s="55">
        <v>761000</v>
      </c>
      <c r="AY5" s="55">
        <v>761000</v>
      </c>
      <c r="AZ5" s="55">
        <v>761000</v>
      </c>
      <c r="BA5" s="55">
        <v>761000</v>
      </c>
      <c r="BB5" s="55">
        <v>761000</v>
      </c>
      <c r="BC5" s="55">
        <v>761000</v>
      </c>
      <c r="BD5" s="55">
        <v>761000</v>
      </c>
      <c r="BE5" s="55">
        <v>761000</v>
      </c>
      <c r="BF5" s="55">
        <v>761000</v>
      </c>
      <c r="BG5" s="55">
        <v>761000</v>
      </c>
      <c r="BH5" s="55">
        <v>761000</v>
      </c>
      <c r="BI5" s="55">
        <v>761000</v>
      </c>
      <c r="BJ5" s="55">
        <v>761000</v>
      </c>
      <c r="BK5" s="55">
        <v>761000</v>
      </c>
      <c r="BL5" s="55">
        <v>761000</v>
      </c>
      <c r="BM5" s="55">
        <v>761000</v>
      </c>
      <c r="BN5" s="55">
        <v>761000</v>
      </c>
      <c r="BO5" s="55">
        <v>761000</v>
      </c>
    </row>
    <row r="6" spans="1:67" x14ac:dyDescent="0.35">
      <c r="A6" s="55">
        <v>39</v>
      </c>
      <c r="B6" s="55" t="s">
        <v>426</v>
      </c>
      <c r="C6" s="55">
        <v>1628</v>
      </c>
      <c r="D6" s="55" t="s">
        <v>123</v>
      </c>
      <c r="E6" s="55">
        <v>5516</v>
      </c>
      <c r="F6" s="55" t="s">
        <v>6</v>
      </c>
      <c r="G6" s="55" t="s">
        <v>122</v>
      </c>
      <c r="H6" s="55">
        <v>2624881</v>
      </c>
      <c r="I6" s="55">
        <v>2688208</v>
      </c>
      <c r="J6" s="55">
        <v>2753064</v>
      </c>
      <c r="K6" s="55">
        <v>2819485</v>
      </c>
      <c r="L6" s="55">
        <v>2887508</v>
      </c>
      <c r="M6" s="55">
        <v>2957172</v>
      </c>
      <c r="N6" s="55">
        <v>3028517</v>
      </c>
      <c r="O6" s="55">
        <v>3101583</v>
      </c>
      <c r="P6" s="55">
        <v>3176411</v>
      </c>
      <c r="Q6" s="55">
        <v>3253046</v>
      </c>
      <c r="R6" s="55">
        <v>3325187</v>
      </c>
      <c r="S6" s="55">
        <v>3373567</v>
      </c>
      <c r="T6" s="55">
        <v>3495960</v>
      </c>
      <c r="U6" s="55">
        <v>3517090</v>
      </c>
      <c r="V6" s="55">
        <v>3512887</v>
      </c>
      <c r="W6" s="55">
        <v>3555827</v>
      </c>
      <c r="X6" s="55">
        <v>3618868</v>
      </c>
      <c r="Y6" s="55">
        <v>3694288</v>
      </c>
      <c r="Z6" s="55">
        <v>3983296</v>
      </c>
      <c r="AA6" s="55">
        <v>4128803</v>
      </c>
      <c r="AB6" s="55">
        <v>4226297</v>
      </c>
      <c r="AC6" s="55">
        <v>4288158</v>
      </c>
      <c r="AD6" s="55">
        <v>4254086</v>
      </c>
      <c r="AE6" s="55">
        <v>4334441</v>
      </c>
      <c r="AF6" s="55">
        <v>4253653</v>
      </c>
      <c r="AG6" s="55">
        <v>4397923</v>
      </c>
      <c r="AH6" s="55">
        <v>4521039</v>
      </c>
      <c r="AI6" s="55">
        <v>4461060</v>
      </c>
      <c r="AJ6" s="55">
        <v>4508689</v>
      </c>
      <c r="AK6" s="55">
        <v>4615498</v>
      </c>
      <c r="AL6" s="55">
        <v>4670285</v>
      </c>
      <c r="AM6" s="55">
        <v>4804273</v>
      </c>
      <c r="AN6" s="55">
        <v>4986899</v>
      </c>
      <c r="AO6" s="55">
        <v>5099095</v>
      </c>
      <c r="AP6" s="55">
        <v>5198506</v>
      </c>
      <c r="AQ6" s="55">
        <v>5320887</v>
      </c>
      <c r="AR6" s="55">
        <v>5443676</v>
      </c>
      <c r="AS6" s="55">
        <v>5593879</v>
      </c>
      <c r="AT6" s="55">
        <v>5737619</v>
      </c>
      <c r="AU6" s="55">
        <v>5885198</v>
      </c>
      <c r="AV6" s="55">
        <v>6000676</v>
      </c>
      <c r="AW6" s="55">
        <v>6118605</v>
      </c>
      <c r="AX6" s="55">
        <v>6239038</v>
      </c>
      <c r="AY6" s="55">
        <v>6362032</v>
      </c>
      <c r="AZ6" s="55">
        <v>6487646</v>
      </c>
      <c r="BA6" s="55">
        <v>6599653</v>
      </c>
      <c r="BB6" s="55">
        <v>6713800</v>
      </c>
      <c r="BC6" s="55">
        <v>6830300</v>
      </c>
      <c r="BD6" s="55">
        <v>6948988</v>
      </c>
      <c r="BE6" s="55">
        <v>7070029</v>
      </c>
      <c r="BF6" s="55">
        <v>7183997</v>
      </c>
      <c r="BG6" s="55">
        <v>7300182</v>
      </c>
      <c r="BH6" s="55">
        <v>7418635</v>
      </c>
      <c r="BI6" s="55">
        <v>7539404</v>
      </c>
      <c r="BJ6" s="55">
        <v>7662541</v>
      </c>
      <c r="BK6" s="55">
        <v>7766918</v>
      </c>
      <c r="BL6" s="55">
        <v>7873254</v>
      </c>
      <c r="BM6" s="55">
        <v>7981591</v>
      </c>
      <c r="BN6" s="55">
        <v>8091974</v>
      </c>
      <c r="BO6" s="55">
        <v>8091974</v>
      </c>
    </row>
    <row r="9" spans="1:67" x14ac:dyDescent="0.35">
      <c r="A9" s="55">
        <v>39</v>
      </c>
      <c r="B9" s="55" t="s">
        <v>426</v>
      </c>
      <c r="C9" s="55">
        <v>1861</v>
      </c>
      <c r="D9" s="55" t="s">
        <v>42</v>
      </c>
      <c r="E9" s="55">
        <v>5516</v>
      </c>
      <c r="F9" s="55" t="s">
        <v>6</v>
      </c>
      <c r="G9" s="55" t="s">
        <v>122</v>
      </c>
      <c r="H9" s="55">
        <v>2936881</v>
      </c>
      <c r="I9" s="55">
        <v>3005208</v>
      </c>
      <c r="J9" s="55">
        <v>3075064</v>
      </c>
      <c r="K9" s="55">
        <v>3147485</v>
      </c>
      <c r="L9" s="55">
        <v>3221508</v>
      </c>
      <c r="M9" s="55">
        <v>3297172</v>
      </c>
      <c r="N9" s="55">
        <v>3374517</v>
      </c>
      <c r="O9" s="55">
        <v>3453583</v>
      </c>
      <c r="P9" s="55">
        <v>3535411</v>
      </c>
      <c r="Q9" s="55">
        <v>3618046</v>
      </c>
      <c r="R9" s="55">
        <v>3697187</v>
      </c>
      <c r="S9" s="55">
        <v>3753567</v>
      </c>
      <c r="T9" s="55">
        <v>3882960</v>
      </c>
      <c r="U9" s="55">
        <v>3912090</v>
      </c>
      <c r="V9" s="55">
        <v>3919887</v>
      </c>
      <c r="W9" s="55">
        <v>3969827</v>
      </c>
      <c r="X9" s="55">
        <v>4040868</v>
      </c>
      <c r="Y9" s="55">
        <v>4125288</v>
      </c>
      <c r="Z9" s="55">
        <v>4423296</v>
      </c>
      <c r="AA9" s="55">
        <v>4578803</v>
      </c>
      <c r="AB9" s="55">
        <v>4686297</v>
      </c>
      <c r="AC9" s="55">
        <v>4759158</v>
      </c>
      <c r="AD9" s="55">
        <v>4737086</v>
      </c>
      <c r="AE9" s="55">
        <v>4828441</v>
      </c>
      <c r="AF9" s="55">
        <v>4758653</v>
      </c>
      <c r="AG9" s="55">
        <v>4912923</v>
      </c>
      <c r="AH9" s="55">
        <v>5046039</v>
      </c>
      <c r="AI9" s="55">
        <v>4996060</v>
      </c>
      <c r="AJ9" s="55">
        <v>5054689</v>
      </c>
      <c r="AK9" s="55">
        <v>5174498</v>
      </c>
      <c r="AL9" s="55">
        <v>5267285</v>
      </c>
      <c r="AM9" s="55">
        <v>5423673</v>
      </c>
      <c r="AN9" s="55">
        <v>5631899</v>
      </c>
      <c r="AO9" s="55">
        <v>5765095</v>
      </c>
      <c r="AP9" s="55">
        <v>5884506</v>
      </c>
      <c r="AQ9" s="55">
        <v>6025887</v>
      </c>
      <c r="AR9" s="55">
        <v>6167676</v>
      </c>
      <c r="AS9" s="55">
        <v>6335879</v>
      </c>
      <c r="AT9" s="55">
        <v>6498619</v>
      </c>
      <c r="AU9" s="55">
        <v>6646198</v>
      </c>
      <c r="AV9" s="55">
        <v>6761676</v>
      </c>
      <c r="AW9" s="55">
        <v>6879605</v>
      </c>
      <c r="AX9" s="55">
        <v>7000038</v>
      </c>
      <c r="AY9" s="55">
        <v>7123032</v>
      </c>
      <c r="AZ9" s="55">
        <v>7248646</v>
      </c>
      <c r="BA9" s="55">
        <v>7360653</v>
      </c>
      <c r="BB9" s="55">
        <v>7474800</v>
      </c>
      <c r="BC9" s="55">
        <v>7591300</v>
      </c>
      <c r="BD9" s="55">
        <v>7709988</v>
      </c>
      <c r="BE9" s="55">
        <v>7831029</v>
      </c>
      <c r="BF9" s="55">
        <v>7944997</v>
      </c>
      <c r="BG9" s="55">
        <v>8061182</v>
      </c>
      <c r="BH9" s="55">
        <v>8179635</v>
      </c>
      <c r="BI9" s="55">
        <v>8300404</v>
      </c>
      <c r="BJ9" s="55">
        <v>8423541</v>
      </c>
      <c r="BK9" s="55">
        <v>8527918</v>
      </c>
      <c r="BL9" s="55">
        <v>8634254</v>
      </c>
      <c r="BM9" s="55">
        <v>8742591</v>
      </c>
      <c r="BN9" s="55">
        <v>8852974</v>
      </c>
      <c r="BO9" s="55">
        <v>8852974</v>
      </c>
    </row>
    <row r="10" spans="1:67" x14ac:dyDescent="0.35">
      <c r="A10" s="55">
        <v>39</v>
      </c>
      <c r="B10" s="55" t="s">
        <v>426</v>
      </c>
      <c r="C10" s="55">
        <v>1864</v>
      </c>
      <c r="D10" s="55" t="s">
        <v>43</v>
      </c>
      <c r="E10" s="55">
        <v>5516</v>
      </c>
      <c r="F10" s="55" t="s">
        <v>6</v>
      </c>
      <c r="G10" s="55" t="s">
        <v>122</v>
      </c>
      <c r="H10" s="55">
        <v>2624881</v>
      </c>
      <c r="I10" s="55">
        <v>2688208</v>
      </c>
      <c r="J10" s="55">
        <v>2753064</v>
      </c>
      <c r="K10" s="55">
        <v>2819485</v>
      </c>
      <c r="L10" s="55">
        <v>2887508</v>
      </c>
      <c r="M10" s="55">
        <v>2957172</v>
      </c>
      <c r="N10" s="55">
        <v>3028517</v>
      </c>
      <c r="O10" s="55">
        <v>3101583</v>
      </c>
      <c r="P10" s="55">
        <v>3176411</v>
      </c>
      <c r="Q10" s="55">
        <v>3253046</v>
      </c>
      <c r="R10" s="55">
        <v>3325187</v>
      </c>
      <c r="S10" s="55">
        <v>3373567</v>
      </c>
      <c r="T10" s="55">
        <v>3495960</v>
      </c>
      <c r="U10" s="55">
        <v>3517090</v>
      </c>
      <c r="V10" s="55">
        <v>3512887</v>
      </c>
      <c r="W10" s="55">
        <v>3555827</v>
      </c>
      <c r="X10" s="55">
        <v>3618868</v>
      </c>
      <c r="Y10" s="55">
        <v>3694288</v>
      </c>
      <c r="Z10" s="55">
        <v>3983296</v>
      </c>
      <c r="AA10" s="55">
        <v>4128803</v>
      </c>
      <c r="AB10" s="55">
        <v>4226297</v>
      </c>
      <c r="AC10" s="55">
        <v>4288158</v>
      </c>
      <c r="AD10" s="55">
        <v>4254086</v>
      </c>
      <c r="AE10" s="55">
        <v>4334441</v>
      </c>
      <c r="AF10" s="55">
        <v>4253653</v>
      </c>
      <c r="AG10" s="55">
        <v>4397923</v>
      </c>
      <c r="AH10" s="55">
        <v>4521039</v>
      </c>
      <c r="AI10" s="55">
        <v>4461060</v>
      </c>
      <c r="AJ10" s="55">
        <v>4508689</v>
      </c>
      <c r="AK10" s="55">
        <v>4615498</v>
      </c>
      <c r="AL10" s="55">
        <v>4670285</v>
      </c>
      <c r="AM10" s="55">
        <v>4804273</v>
      </c>
      <c r="AN10" s="55">
        <v>4986899</v>
      </c>
      <c r="AO10" s="55">
        <v>5099095</v>
      </c>
      <c r="AP10" s="55">
        <v>5198506</v>
      </c>
      <c r="AQ10" s="55">
        <v>5320887</v>
      </c>
      <c r="AR10" s="55">
        <v>5443676</v>
      </c>
      <c r="AS10" s="55">
        <v>5593879</v>
      </c>
      <c r="AT10" s="55">
        <v>5737619</v>
      </c>
      <c r="AU10" s="55">
        <v>5885198</v>
      </c>
      <c r="AV10" s="55">
        <v>6000676</v>
      </c>
      <c r="AW10" s="55">
        <v>6118605</v>
      </c>
      <c r="AX10" s="55">
        <v>6239038</v>
      </c>
      <c r="AY10" s="55">
        <v>6362032</v>
      </c>
      <c r="AZ10" s="55">
        <v>6487646</v>
      </c>
      <c r="BA10" s="55">
        <v>6599653</v>
      </c>
      <c r="BB10" s="55">
        <v>6713800</v>
      </c>
      <c r="BC10" s="55">
        <v>6830300</v>
      </c>
      <c r="BD10" s="55">
        <v>6948988</v>
      </c>
      <c r="BE10" s="55">
        <v>7070029</v>
      </c>
      <c r="BF10" s="55">
        <v>7183997</v>
      </c>
      <c r="BG10" s="55">
        <v>7300182</v>
      </c>
      <c r="BH10" s="55">
        <v>7418635</v>
      </c>
      <c r="BI10" s="55">
        <v>7539404</v>
      </c>
      <c r="BJ10" s="55">
        <v>7662541</v>
      </c>
      <c r="BK10" s="55">
        <v>7766918</v>
      </c>
      <c r="BL10" s="55">
        <v>7873254</v>
      </c>
      <c r="BM10" s="55">
        <v>7981591</v>
      </c>
      <c r="BN10" s="55">
        <v>8091974</v>
      </c>
      <c r="BO10" s="55">
        <v>8091974</v>
      </c>
    </row>
    <row r="12" spans="1:67" x14ac:dyDescent="0.35">
      <c r="A12" s="55">
        <v>39</v>
      </c>
      <c r="B12" s="55" t="s">
        <v>426</v>
      </c>
      <c r="C12" s="55">
        <v>1865</v>
      </c>
      <c r="D12" s="55" t="s">
        <v>249</v>
      </c>
      <c r="E12" s="55">
        <v>5516</v>
      </c>
      <c r="F12" s="55" t="s">
        <v>6</v>
      </c>
      <c r="G12" s="55" t="s">
        <v>122</v>
      </c>
      <c r="H12" s="55">
        <v>312000</v>
      </c>
      <c r="I12" s="55">
        <v>317000</v>
      </c>
      <c r="J12" s="55">
        <v>322000</v>
      </c>
      <c r="K12" s="55">
        <v>328000</v>
      </c>
      <c r="L12" s="55">
        <v>334000</v>
      </c>
      <c r="M12" s="55">
        <v>340000</v>
      </c>
      <c r="N12" s="55">
        <v>346000</v>
      </c>
      <c r="O12" s="55">
        <v>352000</v>
      </c>
      <c r="P12" s="55">
        <v>359000</v>
      </c>
      <c r="Q12" s="55">
        <v>365000</v>
      </c>
      <c r="R12" s="55">
        <v>372000</v>
      </c>
      <c r="S12" s="55">
        <v>380000</v>
      </c>
      <c r="T12" s="55">
        <v>387000</v>
      </c>
      <c r="U12" s="55">
        <v>395000</v>
      </c>
      <c r="V12" s="55">
        <v>407000</v>
      </c>
      <c r="W12" s="55">
        <v>414000</v>
      </c>
      <c r="X12" s="55">
        <v>422000</v>
      </c>
      <c r="Y12" s="55">
        <v>431000</v>
      </c>
      <c r="Z12" s="55">
        <v>440000</v>
      </c>
      <c r="AA12" s="55">
        <v>450000</v>
      </c>
      <c r="AB12" s="55">
        <v>460000</v>
      </c>
      <c r="AC12" s="55">
        <v>471000</v>
      </c>
      <c r="AD12" s="55">
        <v>483000</v>
      </c>
      <c r="AE12" s="55">
        <v>494000</v>
      </c>
      <c r="AF12" s="55">
        <v>505000</v>
      </c>
      <c r="AG12" s="55">
        <v>515000</v>
      </c>
      <c r="AH12" s="55">
        <v>525000</v>
      </c>
      <c r="AI12" s="55">
        <v>535000</v>
      </c>
      <c r="AJ12" s="55">
        <v>546000</v>
      </c>
      <c r="AK12" s="55">
        <v>559000</v>
      </c>
      <c r="AL12" s="55">
        <v>597000</v>
      </c>
      <c r="AM12" s="55">
        <v>619400</v>
      </c>
      <c r="AN12" s="55">
        <v>645000</v>
      </c>
      <c r="AO12" s="55">
        <v>666000</v>
      </c>
      <c r="AP12" s="55">
        <v>686000</v>
      </c>
      <c r="AQ12" s="55">
        <v>705000</v>
      </c>
      <c r="AR12" s="55">
        <v>724000</v>
      </c>
      <c r="AS12" s="55">
        <v>742000</v>
      </c>
      <c r="AT12" s="55">
        <v>761000</v>
      </c>
      <c r="AU12" s="55">
        <v>761000</v>
      </c>
      <c r="AV12" s="55">
        <v>761000</v>
      </c>
      <c r="AW12" s="55">
        <v>761000</v>
      </c>
      <c r="AX12" s="55">
        <v>761000</v>
      </c>
      <c r="AY12" s="55">
        <v>761000</v>
      </c>
      <c r="AZ12" s="55">
        <v>761000</v>
      </c>
      <c r="BA12" s="55">
        <v>761000</v>
      </c>
      <c r="BB12" s="55">
        <v>761000</v>
      </c>
      <c r="BC12" s="55">
        <v>761000</v>
      </c>
      <c r="BD12" s="55">
        <v>761000</v>
      </c>
      <c r="BE12" s="55">
        <v>761000</v>
      </c>
      <c r="BF12" s="55">
        <v>761000</v>
      </c>
      <c r="BG12" s="55">
        <v>761000</v>
      </c>
      <c r="BH12" s="55">
        <v>761000</v>
      </c>
      <c r="BI12" s="55">
        <v>761000</v>
      </c>
      <c r="BJ12" s="55">
        <v>761000</v>
      </c>
      <c r="BK12" s="55">
        <v>761000</v>
      </c>
      <c r="BL12" s="55">
        <v>761000</v>
      </c>
      <c r="BM12" s="55">
        <v>761000</v>
      </c>
      <c r="BN12" s="55">
        <v>761000</v>
      </c>
      <c r="BO12" s="55">
        <v>761000</v>
      </c>
    </row>
    <row r="13" spans="1:67" x14ac:dyDescent="0.35">
      <c r="A13" s="55">
        <v>39</v>
      </c>
      <c r="B13" s="55" t="s">
        <v>426</v>
      </c>
      <c r="C13" s="55">
        <v>1863</v>
      </c>
      <c r="D13" s="55" t="s">
        <v>248</v>
      </c>
      <c r="E13" s="55">
        <v>5516</v>
      </c>
      <c r="F13" s="55" t="s">
        <v>6</v>
      </c>
      <c r="G13" s="55" t="s">
        <v>122</v>
      </c>
      <c r="H13" s="55">
        <v>2936881</v>
      </c>
      <c r="I13" s="55">
        <v>3005208</v>
      </c>
      <c r="J13" s="55">
        <v>3075064</v>
      </c>
      <c r="K13" s="55">
        <v>3147485</v>
      </c>
      <c r="L13" s="55">
        <v>3221508</v>
      </c>
      <c r="M13" s="55">
        <v>3297172</v>
      </c>
      <c r="N13" s="55">
        <v>3374517</v>
      </c>
      <c r="O13" s="55">
        <v>3453583</v>
      </c>
      <c r="P13" s="55">
        <v>3535411</v>
      </c>
      <c r="Q13" s="55">
        <v>3618046</v>
      </c>
      <c r="R13" s="55">
        <v>3697187</v>
      </c>
      <c r="S13" s="55">
        <v>3753567</v>
      </c>
      <c r="T13" s="55">
        <v>3882960</v>
      </c>
      <c r="U13" s="55">
        <v>3912090</v>
      </c>
      <c r="V13" s="55">
        <v>3919887</v>
      </c>
      <c r="W13" s="55">
        <v>3969827</v>
      </c>
      <c r="X13" s="55">
        <v>4040868</v>
      </c>
      <c r="Y13" s="55">
        <v>4125288</v>
      </c>
      <c r="Z13" s="55">
        <v>4423296</v>
      </c>
      <c r="AA13" s="55">
        <v>4578803</v>
      </c>
      <c r="AB13" s="55">
        <v>4686297</v>
      </c>
      <c r="AC13" s="55">
        <v>4759158</v>
      </c>
      <c r="AD13" s="55">
        <v>4737086</v>
      </c>
      <c r="AE13" s="55">
        <v>4828441</v>
      </c>
      <c r="AF13" s="55">
        <v>4758653</v>
      </c>
      <c r="AG13" s="55">
        <v>4912923</v>
      </c>
      <c r="AH13" s="55">
        <v>5046039</v>
      </c>
      <c r="AI13" s="55">
        <v>4996060</v>
      </c>
      <c r="AJ13" s="55">
        <v>5054689</v>
      </c>
      <c r="AK13" s="55">
        <v>5174498</v>
      </c>
      <c r="AL13" s="55">
        <v>5267285</v>
      </c>
      <c r="AM13" s="55">
        <v>5423673</v>
      </c>
      <c r="AN13" s="55">
        <v>5631899</v>
      </c>
      <c r="AO13" s="55">
        <v>5765095</v>
      </c>
      <c r="AP13" s="55">
        <v>5884506</v>
      </c>
      <c r="AQ13" s="55">
        <v>6025887</v>
      </c>
      <c r="AR13" s="55">
        <v>6167676</v>
      </c>
      <c r="AS13" s="55">
        <v>6335879</v>
      </c>
      <c r="AT13" s="55">
        <v>6498619</v>
      </c>
      <c r="AU13" s="55">
        <v>6646198</v>
      </c>
      <c r="AV13" s="55">
        <v>6761676</v>
      </c>
      <c r="AW13" s="55">
        <v>6879605</v>
      </c>
      <c r="AX13" s="55">
        <v>7000038</v>
      </c>
      <c r="AY13" s="55">
        <v>7123032</v>
      </c>
      <c r="AZ13" s="55">
        <v>7248646</v>
      </c>
      <c r="BA13" s="55">
        <v>7360653</v>
      </c>
      <c r="BB13" s="55">
        <v>7474800</v>
      </c>
      <c r="BC13" s="55">
        <v>7591300</v>
      </c>
      <c r="BD13" s="55">
        <v>7709988</v>
      </c>
      <c r="BE13" s="55">
        <v>7831029</v>
      </c>
      <c r="BF13" s="55">
        <v>7944997</v>
      </c>
      <c r="BG13" s="55">
        <v>8061182</v>
      </c>
      <c r="BH13" s="55">
        <v>8179635</v>
      </c>
      <c r="BI13" s="55">
        <v>8300404</v>
      </c>
      <c r="BJ13" s="55">
        <v>8423541</v>
      </c>
      <c r="BK13" s="55">
        <v>8527918</v>
      </c>
      <c r="BL13" s="55">
        <v>8634254</v>
      </c>
      <c r="BM13" s="55">
        <v>8742591</v>
      </c>
      <c r="BN13" s="55">
        <v>8852974</v>
      </c>
      <c r="BO13" s="55">
        <v>8852974</v>
      </c>
    </row>
    <row r="14" spans="1:67" x14ac:dyDescent="0.35">
      <c r="A14" s="55">
        <v>39</v>
      </c>
      <c r="B14" s="55" t="s">
        <v>426</v>
      </c>
      <c r="C14" s="55">
        <v>1868</v>
      </c>
      <c r="D14" s="55" t="s">
        <v>250</v>
      </c>
      <c r="E14" s="55">
        <v>5516</v>
      </c>
      <c r="F14" s="55" t="s">
        <v>6</v>
      </c>
      <c r="G14" s="55" t="s">
        <v>122</v>
      </c>
      <c r="V14" s="55">
        <v>4000</v>
      </c>
      <c r="W14" s="55">
        <v>2000</v>
      </c>
      <c r="X14" s="55">
        <v>2000</v>
      </c>
      <c r="Y14" s="55">
        <v>2000</v>
      </c>
      <c r="Z14" s="55">
        <v>2000</v>
      </c>
      <c r="AA14" s="55">
        <v>2000</v>
      </c>
      <c r="AB14" s="55">
        <v>2000</v>
      </c>
      <c r="AC14" s="55">
        <v>2000</v>
      </c>
      <c r="AD14" s="55">
        <v>2000</v>
      </c>
      <c r="AE14" s="55">
        <v>2000</v>
      </c>
      <c r="AF14" s="55">
        <v>2000</v>
      </c>
      <c r="AG14" s="55">
        <v>2000</v>
      </c>
      <c r="AH14" s="55">
        <v>2000</v>
      </c>
      <c r="AI14" s="55">
        <v>2000</v>
      </c>
      <c r="AJ14" s="55">
        <v>2000</v>
      </c>
      <c r="AK14" s="55">
        <v>3000</v>
      </c>
      <c r="AL14" s="55">
        <v>5000</v>
      </c>
      <c r="AM14" s="55">
        <v>8400</v>
      </c>
      <c r="AN14" s="55">
        <v>14000</v>
      </c>
      <c r="AO14" s="55">
        <v>14000</v>
      </c>
      <c r="AP14" s="55">
        <v>14000</v>
      </c>
      <c r="AQ14" s="55">
        <v>14000</v>
      </c>
      <c r="AR14" s="55">
        <v>14000</v>
      </c>
      <c r="AS14" s="55">
        <v>14000</v>
      </c>
      <c r="AT14" s="55">
        <v>14000</v>
      </c>
      <c r="AU14" s="55">
        <v>14000</v>
      </c>
      <c r="AV14" s="55">
        <v>14000</v>
      </c>
      <c r="AW14" s="55">
        <v>14000</v>
      </c>
      <c r="AX14" s="55">
        <v>14000</v>
      </c>
      <c r="AY14" s="55">
        <v>14000</v>
      </c>
      <c r="AZ14" s="55">
        <v>14000</v>
      </c>
      <c r="BA14" s="55">
        <v>14000</v>
      </c>
      <c r="BB14" s="55">
        <v>14000</v>
      </c>
      <c r="BC14" s="55">
        <v>14000</v>
      </c>
      <c r="BD14" s="55">
        <v>14000</v>
      </c>
      <c r="BE14" s="55">
        <v>14000</v>
      </c>
      <c r="BF14" s="55">
        <v>14000</v>
      </c>
      <c r="BG14" s="55">
        <v>14000</v>
      </c>
      <c r="BH14" s="55">
        <v>14000</v>
      </c>
      <c r="BI14" s="55">
        <v>14000</v>
      </c>
      <c r="BJ14" s="55">
        <v>14000</v>
      </c>
      <c r="BK14" s="55">
        <v>14000</v>
      </c>
      <c r="BL14" s="55">
        <v>14000</v>
      </c>
      <c r="BM14" s="55">
        <v>14000</v>
      </c>
      <c r="BN14" s="55">
        <v>14000</v>
      </c>
      <c r="BO14" s="55">
        <v>14000</v>
      </c>
    </row>
    <row r="15" spans="1:67" x14ac:dyDescent="0.35">
      <c r="A15" s="55">
        <v>39</v>
      </c>
      <c r="B15" s="55" t="s">
        <v>426</v>
      </c>
      <c r="C15" s="55">
        <v>1604</v>
      </c>
      <c r="D15" s="55" t="s">
        <v>251</v>
      </c>
      <c r="E15" s="55">
        <v>5516</v>
      </c>
      <c r="F15" s="55" t="s">
        <v>6</v>
      </c>
      <c r="G15" s="55" t="s">
        <v>122</v>
      </c>
      <c r="V15" s="55">
        <v>4000</v>
      </c>
      <c r="W15" s="55">
        <v>2000</v>
      </c>
      <c r="X15" s="55">
        <v>2000</v>
      </c>
      <c r="Y15" s="55">
        <v>2000</v>
      </c>
      <c r="Z15" s="55">
        <v>2000</v>
      </c>
      <c r="AA15" s="55">
        <v>2000</v>
      </c>
      <c r="AB15" s="55">
        <v>2000</v>
      </c>
      <c r="AC15" s="55">
        <v>2000</v>
      </c>
      <c r="AD15" s="55">
        <v>2000</v>
      </c>
      <c r="AE15" s="55">
        <v>2000</v>
      </c>
      <c r="AF15" s="55">
        <v>2000</v>
      </c>
      <c r="AG15" s="55">
        <v>2000</v>
      </c>
      <c r="AH15" s="55">
        <v>2000</v>
      </c>
      <c r="AI15" s="55">
        <v>2000</v>
      </c>
      <c r="AJ15" s="55">
        <v>2000</v>
      </c>
      <c r="AK15" s="55">
        <v>3000</v>
      </c>
      <c r="AL15" s="55">
        <v>5000</v>
      </c>
      <c r="AM15" s="55">
        <v>8400</v>
      </c>
      <c r="AN15" s="55">
        <v>14000</v>
      </c>
      <c r="AO15" s="55">
        <v>14000</v>
      </c>
      <c r="AP15" s="55">
        <v>14000</v>
      </c>
      <c r="AQ15" s="55">
        <v>14000</v>
      </c>
      <c r="AR15" s="55">
        <v>14000</v>
      </c>
      <c r="AS15" s="55">
        <v>14000</v>
      </c>
      <c r="AT15" s="55">
        <v>14000</v>
      </c>
      <c r="AU15" s="55">
        <v>14000</v>
      </c>
      <c r="AV15" s="55">
        <v>14000</v>
      </c>
      <c r="AW15" s="55">
        <v>14000</v>
      </c>
      <c r="AX15" s="55">
        <v>14000</v>
      </c>
      <c r="AY15" s="55">
        <v>14000</v>
      </c>
      <c r="AZ15" s="55">
        <v>14000</v>
      </c>
      <c r="BA15" s="55">
        <v>14000</v>
      </c>
      <c r="BB15" s="55">
        <v>14000</v>
      </c>
      <c r="BC15" s="55">
        <v>14000</v>
      </c>
      <c r="BD15" s="55">
        <v>14000</v>
      </c>
      <c r="BE15" s="55">
        <v>14000</v>
      </c>
      <c r="BF15" s="55">
        <v>14000</v>
      </c>
      <c r="BG15" s="55">
        <v>14000</v>
      </c>
      <c r="BH15" s="55">
        <v>14000</v>
      </c>
      <c r="BI15" s="55">
        <v>14000</v>
      </c>
      <c r="BJ15" s="55">
        <v>14000</v>
      </c>
      <c r="BK15" s="55">
        <v>14000</v>
      </c>
      <c r="BL15" s="55">
        <v>14000</v>
      </c>
      <c r="BM15" s="55">
        <v>14000</v>
      </c>
      <c r="BN15" s="55">
        <v>14000</v>
      </c>
      <c r="BO15" s="55">
        <v>14000</v>
      </c>
    </row>
    <row r="16" spans="1:67" x14ac:dyDescent="0.35">
      <c r="A16" s="55">
        <v>39</v>
      </c>
      <c r="B16" s="55" t="s">
        <v>426</v>
      </c>
      <c r="C16" s="55">
        <v>1871</v>
      </c>
      <c r="D16" s="55" t="s">
        <v>252</v>
      </c>
      <c r="E16" s="55">
        <v>5516</v>
      </c>
      <c r="F16" s="55" t="s">
        <v>6</v>
      </c>
      <c r="G16" s="55" t="s">
        <v>122</v>
      </c>
      <c r="H16" s="55">
        <v>312000</v>
      </c>
      <c r="I16" s="55">
        <v>317000</v>
      </c>
      <c r="J16" s="55">
        <v>322000</v>
      </c>
      <c r="K16" s="55">
        <v>328000</v>
      </c>
      <c r="L16" s="55">
        <v>334000</v>
      </c>
      <c r="M16" s="55">
        <v>340000</v>
      </c>
      <c r="N16" s="55">
        <v>346000</v>
      </c>
      <c r="O16" s="55">
        <v>352000</v>
      </c>
      <c r="P16" s="55">
        <v>359000</v>
      </c>
      <c r="Q16" s="55">
        <v>365000</v>
      </c>
      <c r="R16" s="55">
        <v>372000</v>
      </c>
      <c r="S16" s="55">
        <v>380000</v>
      </c>
      <c r="T16" s="55">
        <v>387000</v>
      </c>
      <c r="U16" s="55">
        <v>395000</v>
      </c>
      <c r="V16" s="55">
        <v>403000</v>
      </c>
      <c r="W16" s="55">
        <v>412000</v>
      </c>
      <c r="X16" s="55">
        <v>420000</v>
      </c>
      <c r="Y16" s="55">
        <v>429000</v>
      </c>
      <c r="Z16" s="55">
        <v>438000</v>
      </c>
      <c r="AA16" s="55">
        <v>448000</v>
      </c>
      <c r="AB16" s="55">
        <v>458000</v>
      </c>
      <c r="AC16" s="55">
        <v>469000</v>
      </c>
      <c r="AD16" s="55">
        <v>481000</v>
      </c>
      <c r="AE16" s="55">
        <v>492000</v>
      </c>
      <c r="AF16" s="55">
        <v>503000</v>
      </c>
      <c r="AG16" s="55">
        <v>513000</v>
      </c>
      <c r="AH16" s="55">
        <v>523000</v>
      </c>
      <c r="AI16" s="55">
        <v>533000</v>
      </c>
      <c r="AJ16" s="55">
        <v>544000</v>
      </c>
      <c r="AK16" s="55">
        <v>556000</v>
      </c>
      <c r="AL16" s="55">
        <v>592000</v>
      </c>
      <c r="AM16" s="55">
        <v>611000</v>
      </c>
      <c r="AN16" s="55">
        <v>631000</v>
      </c>
      <c r="AO16" s="55">
        <v>652000</v>
      </c>
      <c r="AP16" s="55">
        <v>672000</v>
      </c>
      <c r="AQ16" s="55">
        <v>691000</v>
      </c>
      <c r="AR16" s="55">
        <v>710000</v>
      </c>
      <c r="AS16" s="55">
        <v>728000</v>
      </c>
      <c r="AT16" s="55">
        <v>747000</v>
      </c>
      <c r="AU16" s="55">
        <v>747000</v>
      </c>
      <c r="AV16" s="55">
        <v>747000</v>
      </c>
      <c r="AW16" s="55">
        <v>747000</v>
      </c>
      <c r="AX16" s="55">
        <v>747000</v>
      </c>
      <c r="AY16" s="55">
        <v>747000</v>
      </c>
      <c r="AZ16" s="55">
        <v>747000</v>
      </c>
      <c r="BA16" s="55">
        <v>747000</v>
      </c>
      <c r="BB16" s="55">
        <v>747000</v>
      </c>
      <c r="BC16" s="55">
        <v>747000</v>
      </c>
      <c r="BD16" s="55">
        <v>747000</v>
      </c>
      <c r="BE16" s="55">
        <v>747000</v>
      </c>
      <c r="BF16" s="55">
        <v>747000</v>
      </c>
      <c r="BG16" s="55">
        <v>747000</v>
      </c>
      <c r="BH16" s="55">
        <v>747000</v>
      </c>
      <c r="BI16" s="55">
        <v>747000</v>
      </c>
      <c r="BJ16" s="55">
        <v>747000</v>
      </c>
      <c r="BK16" s="55">
        <v>747000</v>
      </c>
      <c r="BL16" s="55">
        <v>747000</v>
      </c>
      <c r="BM16" s="55">
        <v>747000</v>
      </c>
      <c r="BN16" s="55">
        <v>747000</v>
      </c>
      <c r="BO16" s="55">
        <v>747000</v>
      </c>
    </row>
    <row r="17" spans="1:67" x14ac:dyDescent="0.35">
      <c r="A17" s="55">
        <v>39</v>
      </c>
      <c r="B17" s="55" t="s">
        <v>426</v>
      </c>
      <c r="C17" s="55">
        <v>1626</v>
      </c>
      <c r="D17" s="55" t="s">
        <v>253</v>
      </c>
      <c r="E17" s="55">
        <v>5516</v>
      </c>
      <c r="F17" s="55" t="s">
        <v>6</v>
      </c>
      <c r="G17" s="55" t="s">
        <v>122</v>
      </c>
      <c r="H17" s="55">
        <v>312000</v>
      </c>
      <c r="I17" s="55">
        <v>317000</v>
      </c>
      <c r="J17" s="55">
        <v>322000</v>
      </c>
      <c r="K17" s="55">
        <v>328000</v>
      </c>
      <c r="L17" s="55">
        <v>334000</v>
      </c>
      <c r="M17" s="55">
        <v>340000</v>
      </c>
      <c r="N17" s="55">
        <v>346000</v>
      </c>
      <c r="O17" s="55">
        <v>352000</v>
      </c>
      <c r="P17" s="55">
        <v>359000</v>
      </c>
      <c r="Q17" s="55">
        <v>365000</v>
      </c>
      <c r="R17" s="55">
        <v>372000</v>
      </c>
      <c r="S17" s="55">
        <v>380000</v>
      </c>
      <c r="T17" s="55">
        <v>387000</v>
      </c>
      <c r="U17" s="55">
        <v>395000</v>
      </c>
      <c r="V17" s="55">
        <v>403000</v>
      </c>
      <c r="W17" s="55">
        <v>412000</v>
      </c>
      <c r="X17" s="55">
        <v>420000</v>
      </c>
      <c r="Y17" s="55">
        <v>429000</v>
      </c>
      <c r="Z17" s="55">
        <v>438000</v>
      </c>
      <c r="AA17" s="55">
        <v>448000</v>
      </c>
      <c r="AB17" s="55">
        <v>458000</v>
      </c>
      <c r="AC17" s="55">
        <v>469000</v>
      </c>
      <c r="AD17" s="55">
        <v>481000</v>
      </c>
      <c r="AE17" s="55">
        <v>492000</v>
      </c>
      <c r="AF17" s="55">
        <v>503000</v>
      </c>
      <c r="AG17" s="55">
        <v>513000</v>
      </c>
      <c r="AH17" s="55">
        <v>523000</v>
      </c>
      <c r="AI17" s="55">
        <v>533000</v>
      </c>
      <c r="AJ17" s="55">
        <v>544000</v>
      </c>
      <c r="AK17" s="55">
        <v>556000</v>
      </c>
      <c r="AL17" s="55">
        <v>592000</v>
      </c>
      <c r="AM17" s="55">
        <v>611000</v>
      </c>
      <c r="AN17" s="55">
        <v>631000</v>
      </c>
      <c r="AO17" s="55">
        <v>652000</v>
      </c>
      <c r="AP17" s="55">
        <v>672000</v>
      </c>
      <c r="AQ17" s="55">
        <v>691000</v>
      </c>
      <c r="AR17" s="55">
        <v>710000</v>
      </c>
      <c r="AS17" s="55">
        <v>728000</v>
      </c>
      <c r="AT17" s="55">
        <v>747000</v>
      </c>
      <c r="AU17" s="55">
        <v>747000</v>
      </c>
      <c r="AV17" s="55">
        <v>747000</v>
      </c>
      <c r="AW17" s="55">
        <v>747000</v>
      </c>
      <c r="AX17" s="55">
        <v>747000</v>
      </c>
      <c r="AY17" s="55">
        <v>747000</v>
      </c>
      <c r="AZ17" s="55">
        <v>747000</v>
      </c>
      <c r="BA17" s="55">
        <v>747000</v>
      </c>
      <c r="BB17" s="55">
        <v>747000</v>
      </c>
      <c r="BC17" s="55">
        <v>747000</v>
      </c>
      <c r="BD17" s="55">
        <v>747000</v>
      </c>
      <c r="BE17" s="55">
        <v>747000</v>
      </c>
      <c r="BF17" s="55">
        <v>747000</v>
      </c>
      <c r="BG17" s="55">
        <v>747000</v>
      </c>
      <c r="BH17" s="55">
        <v>747000</v>
      </c>
      <c r="BI17" s="55">
        <v>747000</v>
      </c>
      <c r="BJ17" s="55">
        <v>747000</v>
      </c>
      <c r="BK17" s="55">
        <v>747000</v>
      </c>
      <c r="BL17" s="55">
        <v>747000</v>
      </c>
      <c r="BM17" s="55">
        <v>747000</v>
      </c>
      <c r="BN17" s="55">
        <v>747000</v>
      </c>
      <c r="BO17" s="55">
        <v>747000</v>
      </c>
    </row>
    <row r="18" spans="1:67" x14ac:dyDescent="0.35">
      <c r="A18" s="55">
        <v>39</v>
      </c>
      <c r="B18" s="55" t="s">
        <v>426</v>
      </c>
      <c r="C18" s="55">
        <v>1630</v>
      </c>
      <c r="D18" s="55" t="s">
        <v>254</v>
      </c>
      <c r="E18" s="55">
        <v>5510</v>
      </c>
      <c r="F18" s="55" t="s">
        <v>6</v>
      </c>
      <c r="G18" s="55" t="s">
        <v>0</v>
      </c>
      <c r="H18" s="55">
        <v>87108</v>
      </c>
      <c r="I18" s="55">
        <v>91050</v>
      </c>
      <c r="J18" s="55">
        <v>95170</v>
      </c>
      <c r="K18" s="55">
        <v>99476</v>
      </c>
      <c r="L18" s="55">
        <v>103978</v>
      </c>
      <c r="M18" s="55">
        <v>108683</v>
      </c>
      <c r="N18" s="55">
        <v>113600</v>
      </c>
      <c r="O18" s="55">
        <v>118741</v>
      </c>
      <c r="P18" s="55">
        <v>124114</v>
      </c>
      <c r="Q18" s="55">
        <v>129730</v>
      </c>
      <c r="R18" s="55">
        <v>135281</v>
      </c>
      <c r="S18" s="55">
        <v>139626</v>
      </c>
      <c r="T18" s="55">
        <v>148871</v>
      </c>
      <c r="U18" s="55">
        <v>151946</v>
      </c>
      <c r="V18" s="55">
        <v>153606</v>
      </c>
      <c r="W18" s="55">
        <v>157449</v>
      </c>
      <c r="X18" s="55">
        <v>162728</v>
      </c>
      <c r="Y18" s="55">
        <v>169032</v>
      </c>
      <c r="Z18" s="55">
        <v>190212</v>
      </c>
      <c r="AA18" s="55">
        <v>201949</v>
      </c>
      <c r="AB18" s="55">
        <v>208028</v>
      </c>
      <c r="AC18" s="55">
        <v>211574</v>
      </c>
      <c r="AD18" s="55">
        <v>208245</v>
      </c>
      <c r="AE18" s="55">
        <v>213211</v>
      </c>
      <c r="AF18" s="55">
        <v>206762</v>
      </c>
      <c r="AG18" s="55">
        <v>216493</v>
      </c>
      <c r="AH18" s="55">
        <v>224794</v>
      </c>
      <c r="AI18" s="55">
        <v>220059</v>
      </c>
      <c r="AJ18" s="55">
        <v>222956</v>
      </c>
      <c r="AK18" s="55">
        <v>229852</v>
      </c>
      <c r="AL18" s="55">
        <v>232937</v>
      </c>
      <c r="AM18" s="55">
        <v>241536</v>
      </c>
      <c r="AN18" s="55">
        <v>253580</v>
      </c>
      <c r="AO18" s="55">
        <v>260468</v>
      </c>
      <c r="AP18" s="55">
        <v>266423</v>
      </c>
      <c r="AQ18" s="55">
        <v>274361</v>
      </c>
      <c r="AR18" s="55">
        <v>282241</v>
      </c>
      <c r="AS18" s="55">
        <v>291904</v>
      </c>
      <c r="AT18" s="55">
        <v>301287</v>
      </c>
      <c r="AU18" s="55">
        <v>310971</v>
      </c>
      <c r="AV18" s="55">
        <v>319326</v>
      </c>
      <c r="AW18" s="55">
        <v>327905</v>
      </c>
      <c r="AX18" s="55">
        <v>336715</v>
      </c>
      <c r="AY18" s="55">
        <v>345762</v>
      </c>
      <c r="AZ18" s="55">
        <v>355052</v>
      </c>
      <c r="BA18" s="55">
        <v>364077</v>
      </c>
      <c r="BB18" s="55">
        <v>373300</v>
      </c>
      <c r="BC18" s="55">
        <v>382800</v>
      </c>
      <c r="BD18" s="55">
        <v>392555</v>
      </c>
      <c r="BE18" s="55">
        <v>402534</v>
      </c>
      <c r="BF18" s="55">
        <v>412871</v>
      </c>
      <c r="BG18" s="55">
        <v>423473</v>
      </c>
      <c r="BH18" s="55">
        <v>434348</v>
      </c>
      <c r="BI18" s="55">
        <v>445502</v>
      </c>
      <c r="BJ18" s="55">
        <v>456942</v>
      </c>
      <c r="BK18" s="55">
        <v>468053</v>
      </c>
      <c r="BL18" s="55">
        <v>479434</v>
      </c>
      <c r="BM18" s="55">
        <v>491092</v>
      </c>
      <c r="BN18" s="55">
        <v>503033</v>
      </c>
      <c r="BO18" s="55">
        <v>503033</v>
      </c>
    </row>
    <row r="19" spans="1:67" x14ac:dyDescent="0.35">
      <c r="A19" s="55">
        <v>39</v>
      </c>
      <c r="B19" s="55" t="s">
        <v>426</v>
      </c>
      <c r="C19" s="55">
        <v>1872</v>
      </c>
      <c r="D19" s="55" t="s">
        <v>255</v>
      </c>
      <c r="E19" s="55">
        <v>5516</v>
      </c>
      <c r="F19" s="55" t="s">
        <v>6</v>
      </c>
      <c r="G19" s="55" t="s">
        <v>122</v>
      </c>
      <c r="V19" s="55">
        <v>1600</v>
      </c>
      <c r="W19" s="55">
        <v>1000</v>
      </c>
      <c r="X19" s="55">
        <v>1000</v>
      </c>
      <c r="Y19" s="55">
        <v>1000</v>
      </c>
      <c r="Z19" s="55">
        <v>1000</v>
      </c>
      <c r="AA19" s="55">
        <v>1000</v>
      </c>
      <c r="AB19" s="55">
        <v>1000</v>
      </c>
      <c r="AC19" s="55">
        <v>1000</v>
      </c>
      <c r="AD19" s="55">
        <v>1000</v>
      </c>
      <c r="AE19" s="55">
        <v>1000</v>
      </c>
      <c r="AF19" s="55">
        <v>1000</v>
      </c>
      <c r="AG19" s="55">
        <v>1000</v>
      </c>
      <c r="AH19" s="55">
        <v>1000</v>
      </c>
      <c r="AI19" s="55">
        <v>1000</v>
      </c>
      <c r="AJ19" s="55">
        <v>1000</v>
      </c>
      <c r="AK19" s="55">
        <v>1200</v>
      </c>
      <c r="AL19" s="55">
        <v>1500</v>
      </c>
      <c r="AM19" s="55">
        <v>1900</v>
      </c>
      <c r="AN19" s="55">
        <v>2350</v>
      </c>
      <c r="AO19" s="55">
        <v>2350</v>
      </c>
      <c r="AP19" s="55">
        <v>2400</v>
      </c>
      <c r="AQ19" s="55">
        <v>2400</v>
      </c>
      <c r="AR19" s="55">
        <v>2400</v>
      </c>
      <c r="AS19" s="55">
        <v>2400</v>
      </c>
      <c r="AT19" s="55">
        <v>2400</v>
      </c>
      <c r="AU19" s="55">
        <v>2400</v>
      </c>
      <c r="AV19" s="55">
        <v>2400</v>
      </c>
      <c r="AW19" s="55">
        <v>2400</v>
      </c>
      <c r="AX19" s="55">
        <v>2400</v>
      </c>
      <c r="AY19" s="55">
        <v>2400</v>
      </c>
      <c r="AZ19" s="55">
        <v>2400</v>
      </c>
      <c r="BA19" s="55">
        <v>2400</v>
      </c>
      <c r="BB19" s="55">
        <v>2400</v>
      </c>
      <c r="BC19" s="55">
        <v>2400</v>
      </c>
      <c r="BD19" s="55">
        <v>2400</v>
      </c>
      <c r="BE19" s="55">
        <v>2400</v>
      </c>
      <c r="BF19" s="55">
        <v>2400</v>
      </c>
      <c r="BG19" s="55">
        <v>2400</v>
      </c>
      <c r="BH19" s="55">
        <v>2400</v>
      </c>
      <c r="BI19" s="55">
        <v>2400</v>
      </c>
      <c r="BJ19" s="55">
        <v>2400</v>
      </c>
      <c r="BK19" s="55">
        <v>2400</v>
      </c>
      <c r="BL19" s="55">
        <v>2900</v>
      </c>
      <c r="BM19" s="55">
        <v>3400</v>
      </c>
      <c r="BN19" s="55">
        <v>3400</v>
      </c>
      <c r="BO19" s="55">
        <v>3400</v>
      </c>
    </row>
    <row r="20" spans="1:67" x14ac:dyDescent="0.35">
      <c r="A20" s="55">
        <v>39</v>
      </c>
      <c r="B20" s="55" t="s">
        <v>426</v>
      </c>
      <c r="C20" s="55">
        <v>1632</v>
      </c>
      <c r="D20" s="55" t="s">
        <v>256</v>
      </c>
      <c r="E20" s="55">
        <v>5516</v>
      </c>
      <c r="F20" s="55" t="s">
        <v>6</v>
      </c>
      <c r="G20" s="55" t="s">
        <v>122</v>
      </c>
      <c r="BJ20" s="55">
        <v>0</v>
      </c>
      <c r="BK20" s="55">
        <v>0</v>
      </c>
      <c r="BL20" s="55">
        <v>500</v>
      </c>
      <c r="BM20" s="55">
        <v>1000</v>
      </c>
      <c r="BN20" s="55">
        <v>1000</v>
      </c>
      <c r="BO20" s="55">
        <v>1000</v>
      </c>
    </row>
    <row r="21" spans="1:67" x14ac:dyDescent="0.35">
      <c r="A21" s="55">
        <v>39</v>
      </c>
      <c r="B21" s="55" t="s">
        <v>426</v>
      </c>
      <c r="C21" s="55">
        <v>1633</v>
      </c>
      <c r="D21" s="55" t="s">
        <v>257</v>
      </c>
      <c r="E21" s="55">
        <v>5516</v>
      </c>
      <c r="F21" s="55" t="s">
        <v>6</v>
      </c>
      <c r="G21" s="55" t="s">
        <v>122</v>
      </c>
      <c r="V21" s="55">
        <v>1600</v>
      </c>
      <c r="W21" s="55">
        <v>1000</v>
      </c>
      <c r="X21" s="55">
        <v>1000</v>
      </c>
      <c r="Y21" s="55">
        <v>1000</v>
      </c>
      <c r="Z21" s="55">
        <v>1000</v>
      </c>
      <c r="AA21" s="55">
        <v>1000</v>
      </c>
      <c r="AB21" s="55">
        <v>1000</v>
      </c>
      <c r="AC21" s="55">
        <v>1000</v>
      </c>
      <c r="AD21" s="55">
        <v>1000</v>
      </c>
      <c r="AE21" s="55">
        <v>1000</v>
      </c>
      <c r="AF21" s="55">
        <v>1000</v>
      </c>
      <c r="AG21" s="55">
        <v>1000</v>
      </c>
      <c r="AH21" s="55">
        <v>1000</v>
      </c>
      <c r="AI21" s="55">
        <v>1000</v>
      </c>
      <c r="AJ21" s="55">
        <v>1000</v>
      </c>
      <c r="AK21" s="55">
        <v>1200</v>
      </c>
      <c r="AL21" s="55">
        <v>1500</v>
      </c>
      <c r="AM21" s="55">
        <v>1900</v>
      </c>
      <c r="AN21" s="55">
        <v>2350</v>
      </c>
      <c r="AO21" s="55">
        <v>2350</v>
      </c>
      <c r="AP21" s="55">
        <v>2400</v>
      </c>
      <c r="AQ21" s="55">
        <v>2400</v>
      </c>
      <c r="AR21" s="55">
        <v>2400</v>
      </c>
      <c r="AS21" s="55">
        <v>2400</v>
      </c>
      <c r="AT21" s="55">
        <v>2400</v>
      </c>
      <c r="AU21" s="55">
        <v>2400</v>
      </c>
      <c r="AV21" s="55">
        <v>2400</v>
      </c>
      <c r="AW21" s="55">
        <v>2400</v>
      </c>
      <c r="AX21" s="55">
        <v>2400</v>
      </c>
      <c r="AY21" s="55">
        <v>2400</v>
      </c>
      <c r="AZ21" s="55">
        <v>2400</v>
      </c>
      <c r="BA21" s="55">
        <v>2400</v>
      </c>
      <c r="BB21" s="55">
        <v>2400</v>
      </c>
      <c r="BC21" s="55">
        <v>2400</v>
      </c>
      <c r="BD21" s="55">
        <v>2400</v>
      </c>
      <c r="BE21" s="55">
        <v>2400</v>
      </c>
      <c r="BF21" s="55">
        <v>2400</v>
      </c>
      <c r="BG21" s="55">
        <v>2400</v>
      </c>
      <c r="BH21" s="55">
        <v>2400</v>
      </c>
      <c r="BI21" s="55">
        <v>2400</v>
      </c>
      <c r="BJ21" s="55">
        <v>2400</v>
      </c>
      <c r="BK21" s="55">
        <v>2400</v>
      </c>
      <c r="BL21" s="55">
        <v>2400</v>
      </c>
      <c r="BM21" s="55">
        <v>2400</v>
      </c>
      <c r="BN21" s="55">
        <v>2400</v>
      </c>
      <c r="BO21" s="55">
        <v>2400</v>
      </c>
    </row>
    <row r="22" spans="1:67" x14ac:dyDescent="0.35">
      <c r="A22" s="55">
        <v>39</v>
      </c>
      <c r="B22" s="55" t="s">
        <v>426</v>
      </c>
      <c r="C22" s="55">
        <v>1634</v>
      </c>
      <c r="D22" s="55" t="s">
        <v>258</v>
      </c>
      <c r="E22" s="55">
        <v>5516</v>
      </c>
      <c r="F22" s="55" t="s">
        <v>6</v>
      </c>
      <c r="G22" s="55" t="s">
        <v>122</v>
      </c>
      <c r="BJ22" s="55">
        <v>0</v>
      </c>
      <c r="BK22" s="55">
        <v>0</v>
      </c>
      <c r="BL22" s="55">
        <v>0</v>
      </c>
      <c r="BM22" s="55">
        <v>0</v>
      </c>
      <c r="BN22" s="55">
        <v>0</v>
      </c>
      <c r="BO22" s="55">
        <v>0</v>
      </c>
    </row>
    <row r="23" spans="1:67" x14ac:dyDescent="0.35">
      <c r="A23" s="55">
        <v>39</v>
      </c>
      <c r="B23" s="55" t="s">
        <v>426</v>
      </c>
      <c r="C23" s="55">
        <v>1873</v>
      </c>
      <c r="D23" s="55" t="s">
        <v>259</v>
      </c>
      <c r="E23" s="55">
        <v>5516</v>
      </c>
      <c r="F23" s="55" t="s">
        <v>6</v>
      </c>
      <c r="G23" s="55" t="s">
        <v>122</v>
      </c>
      <c r="BJ23" s="55">
        <v>0</v>
      </c>
      <c r="BK23" s="55">
        <v>0</v>
      </c>
      <c r="BL23" s="55">
        <v>0</v>
      </c>
      <c r="BM23" s="55">
        <v>0</v>
      </c>
      <c r="BN23" s="55">
        <v>0</v>
      </c>
      <c r="BO23" s="55">
        <v>0</v>
      </c>
    </row>
    <row r="24" spans="1:67" x14ac:dyDescent="0.35">
      <c r="A24" s="55">
        <v>39</v>
      </c>
      <c r="B24" s="55" t="s">
        <v>426</v>
      </c>
      <c r="C24" s="55">
        <v>1640</v>
      </c>
      <c r="D24" s="55" t="s">
        <v>260</v>
      </c>
      <c r="E24" s="55">
        <v>5516</v>
      </c>
      <c r="F24" s="55" t="s">
        <v>6</v>
      </c>
      <c r="G24" s="55" t="s">
        <v>122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3E74-4573-495F-81F0-A8B0A1FE6AF3}">
  <sheetPr>
    <tabColor theme="5" tint="0.39997558519241921"/>
  </sheetPr>
  <dimension ref="A1:BM71"/>
  <sheetViews>
    <sheetView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G9" sqref="G9"/>
    </sheetView>
  </sheetViews>
  <sheetFormatPr defaultRowHeight="14.5" x14ac:dyDescent="0.35"/>
  <cols>
    <col min="1" max="1" width="40" style="55" bestFit="1" customWidth="1"/>
    <col min="2" max="2" width="12.453125" style="114" customWidth="1"/>
    <col min="3" max="3" width="20.1796875" style="68" bestFit="1" customWidth="1"/>
    <col min="4" max="4" width="15.81640625" style="60" bestFit="1" customWidth="1"/>
    <col min="5" max="5" width="9.90625" style="55" bestFit="1" customWidth="1"/>
    <col min="6" max="6" width="10.7265625" style="55" bestFit="1" customWidth="1"/>
    <col min="7" max="7" width="12.6328125" style="26" customWidth="1"/>
    <col min="8" max="16" width="12.6328125" style="55" customWidth="1"/>
    <col min="17" max="17" width="15.6328125" style="252" customWidth="1"/>
    <col min="18" max="51" width="15.6328125" style="55" customWidth="1"/>
    <col min="52" max="52" width="16.453125" style="55" bestFit="1" customWidth="1"/>
    <col min="53" max="65" width="15.6328125" style="55" customWidth="1"/>
    <col min="66" max="16384" width="8.7265625" style="55"/>
  </cols>
  <sheetData>
    <row r="1" spans="1:65" x14ac:dyDescent="0.35">
      <c r="A1" s="55" t="s">
        <v>47</v>
      </c>
      <c r="B1" s="114" t="s">
        <v>270</v>
      </c>
      <c r="C1" s="68" t="s">
        <v>114</v>
      </c>
      <c r="D1" s="60" t="s">
        <v>271</v>
      </c>
      <c r="E1" s="55" t="s">
        <v>49</v>
      </c>
      <c r="F1" s="55" t="s">
        <v>50</v>
      </c>
      <c r="G1" s="26" t="s">
        <v>146</v>
      </c>
      <c r="H1" s="55" t="s">
        <v>147</v>
      </c>
      <c r="I1" s="55" t="s">
        <v>148</v>
      </c>
      <c r="J1" s="55" t="s">
        <v>149</v>
      </c>
      <c r="K1" s="55" t="s">
        <v>150</v>
      </c>
      <c r="L1" s="55" t="s">
        <v>151</v>
      </c>
      <c r="M1" s="55" t="s">
        <v>152</v>
      </c>
      <c r="N1" s="55" t="s">
        <v>153</v>
      </c>
      <c r="O1" s="55" t="s">
        <v>154</v>
      </c>
      <c r="P1" s="55" t="s">
        <v>155</v>
      </c>
      <c r="Q1" s="252" t="s">
        <v>156</v>
      </c>
      <c r="R1" s="55" t="s">
        <v>157</v>
      </c>
      <c r="S1" s="55" t="s">
        <v>158</v>
      </c>
      <c r="T1" s="55" t="s">
        <v>159</v>
      </c>
      <c r="U1" s="55" t="s">
        <v>160</v>
      </c>
      <c r="V1" s="55" t="s">
        <v>161</v>
      </c>
      <c r="W1" s="55" t="s">
        <v>162</v>
      </c>
      <c r="X1" s="55" t="s">
        <v>163</v>
      </c>
      <c r="Y1" s="55" t="s">
        <v>164</v>
      </c>
      <c r="Z1" s="55" t="s">
        <v>165</v>
      </c>
      <c r="AA1" s="55" t="s">
        <v>166</v>
      </c>
      <c r="AB1" s="55" t="s">
        <v>167</v>
      </c>
      <c r="AC1" s="55" t="s">
        <v>168</v>
      </c>
      <c r="AD1" s="55" t="s">
        <v>169</v>
      </c>
      <c r="AE1" s="55" t="s">
        <v>170</v>
      </c>
      <c r="AF1" s="55" t="s">
        <v>171</v>
      </c>
      <c r="AG1" s="55" t="s">
        <v>172</v>
      </c>
      <c r="AH1" s="55" t="s">
        <v>173</v>
      </c>
      <c r="AI1" s="55" t="s">
        <v>174</v>
      </c>
      <c r="AJ1" s="55" t="s">
        <v>175</v>
      </c>
      <c r="AK1" s="55" t="s">
        <v>11</v>
      </c>
      <c r="AL1" s="55" t="s">
        <v>12</v>
      </c>
      <c r="AM1" s="55" t="s">
        <v>13</v>
      </c>
      <c r="AN1" s="55" t="s">
        <v>14</v>
      </c>
      <c r="AO1" s="55" t="s">
        <v>15</v>
      </c>
      <c r="AP1" s="55" t="s">
        <v>16</v>
      </c>
      <c r="AQ1" s="55" t="s">
        <v>17</v>
      </c>
      <c r="AR1" s="55" t="s">
        <v>18</v>
      </c>
      <c r="AS1" s="55" t="s">
        <v>19</v>
      </c>
      <c r="AT1" s="55" t="s">
        <v>20</v>
      </c>
      <c r="AU1" s="55" t="s">
        <v>21</v>
      </c>
      <c r="AV1" s="55" t="s">
        <v>22</v>
      </c>
      <c r="AW1" s="55" t="s">
        <v>23</v>
      </c>
      <c r="AX1" s="55" t="s">
        <v>24</v>
      </c>
      <c r="AY1" s="55" t="s">
        <v>25</v>
      </c>
      <c r="AZ1" s="55" t="s">
        <v>26</v>
      </c>
      <c r="BA1" s="55" t="s">
        <v>27</v>
      </c>
      <c r="BB1" s="55" t="s">
        <v>28</v>
      </c>
      <c r="BC1" s="55" t="s">
        <v>29</v>
      </c>
      <c r="BD1" s="55" t="s">
        <v>30</v>
      </c>
      <c r="BE1" s="55" t="s">
        <v>176</v>
      </c>
      <c r="BF1" s="55" t="s">
        <v>177</v>
      </c>
      <c r="BG1" s="55" t="s">
        <v>178</v>
      </c>
      <c r="BH1" s="55" t="s">
        <v>179</v>
      </c>
      <c r="BI1" s="55" t="s">
        <v>180</v>
      </c>
      <c r="BJ1" s="55" t="s">
        <v>181</v>
      </c>
      <c r="BK1" s="55" t="s">
        <v>182</v>
      </c>
      <c r="BL1" s="55" t="s">
        <v>183</v>
      </c>
      <c r="BM1" s="55" t="s">
        <v>184</v>
      </c>
    </row>
    <row r="2" spans="1:65" x14ac:dyDescent="0.35"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53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5"/>
      <c r="BF2" s="125"/>
      <c r="BG2" s="125"/>
      <c r="BH2" s="125"/>
      <c r="BI2" s="125"/>
      <c r="BJ2" s="125"/>
      <c r="BK2" s="125"/>
      <c r="BL2" s="125"/>
      <c r="BM2" s="125"/>
    </row>
    <row r="3" spans="1:65" s="58" customFormat="1" x14ac:dyDescent="0.35">
      <c r="A3" s="58" t="s">
        <v>233</v>
      </c>
      <c r="B3" s="118"/>
      <c r="C3" s="119"/>
      <c r="D3" s="117"/>
      <c r="G3" s="61"/>
      <c r="Q3" s="254"/>
    </row>
    <row r="4" spans="1:65" s="58" customFormat="1" x14ac:dyDescent="0.35">
      <c r="B4" s="118"/>
      <c r="C4" s="119"/>
      <c r="D4" s="117"/>
      <c r="G4" s="61"/>
      <c r="Q4" s="254"/>
    </row>
    <row r="5" spans="1:65" x14ac:dyDescent="0.35">
      <c r="A5" s="58" t="s">
        <v>328</v>
      </c>
      <c r="Q5" s="255"/>
    </row>
    <row r="6" spans="1:65" x14ac:dyDescent="0.35">
      <c r="H6" s="26"/>
      <c r="I6" s="26"/>
      <c r="J6" s="26"/>
      <c r="K6" s="26"/>
      <c r="L6" s="26"/>
      <c r="M6" s="26"/>
      <c r="N6" s="26"/>
      <c r="O6" s="26"/>
      <c r="P6" s="26"/>
      <c r="Q6" s="25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x14ac:dyDescent="0.35">
      <c r="A7" s="69" t="s">
        <v>509</v>
      </c>
      <c r="B7" s="123"/>
      <c r="C7" s="54"/>
      <c r="D7" s="124"/>
      <c r="E7" s="33"/>
    </row>
    <row r="9" spans="1:65" x14ac:dyDescent="0.35">
      <c r="A9" s="55" t="s">
        <v>273</v>
      </c>
      <c r="B9" s="114">
        <v>0.75</v>
      </c>
      <c r="C9" s="68" t="s">
        <v>307</v>
      </c>
      <c r="D9" s="60">
        <f t="shared" ref="D9:D18" si="0">1-B9</f>
        <v>0.25</v>
      </c>
      <c r="F9" s="55" t="s">
        <v>315</v>
      </c>
      <c r="G9" s="26">
        <f>'UGA FAO - Data, Perm Crops'!G3*$D9</f>
        <v>50000</v>
      </c>
      <c r="H9" s="26">
        <f>'UGA FAO - Data, Perm Crops'!H3*$D9</f>
        <v>50000</v>
      </c>
      <c r="I9" s="26">
        <f>'UGA FAO - Data, Perm Crops'!I3*$D9</f>
        <v>50000</v>
      </c>
      <c r="J9" s="26">
        <f>'UGA FAO - Data, Perm Crops'!J3*$D9</f>
        <v>50000</v>
      </c>
      <c r="K9" s="26">
        <f>'UGA FAO - Data, Perm Crops'!K3*$D9</f>
        <v>50000</v>
      </c>
      <c r="L9" s="26">
        <f>'UGA FAO - Data, Perm Crops'!L3*$D9</f>
        <v>58750</v>
      </c>
      <c r="M9" s="26">
        <f>'UGA FAO - Data, Perm Crops'!M3*$D9</f>
        <v>78750</v>
      </c>
      <c r="N9" s="26">
        <f>'UGA FAO - Data, Perm Crops'!N3*$D9</f>
        <v>82000</v>
      </c>
      <c r="O9" s="26">
        <f>'UGA FAO - Data, Perm Crops'!O3*$D9</f>
        <v>82500</v>
      </c>
      <c r="P9" s="26">
        <f>'UGA FAO - Data, Perm Crops'!P3*$D9</f>
        <v>83000</v>
      </c>
      <c r="Q9" s="255">
        <f>'UGA FAO - Data, Perm Crops'!Q3*$D9</f>
        <v>70000</v>
      </c>
      <c r="R9" s="26">
        <f>'UGA FAO - Data, Perm Crops'!R3*$D9</f>
        <v>75000</v>
      </c>
      <c r="S9" s="26">
        <f>'UGA FAO - Data, Perm Crops'!S3*$D9</f>
        <v>77500</v>
      </c>
      <c r="T9" s="26">
        <f>'UGA FAO - Data, Perm Crops'!T3*$D9</f>
        <v>80000</v>
      </c>
      <c r="U9" s="26">
        <f>'UGA FAO - Data, Perm Crops'!U3*$D9</f>
        <v>82500</v>
      </c>
      <c r="V9" s="26">
        <f>'UGA FAO - Data, Perm Crops'!V3*$D9</f>
        <v>85000</v>
      </c>
      <c r="W9" s="26">
        <f>'UGA FAO - Data, Perm Crops'!W3*$D9</f>
        <v>87500</v>
      </c>
      <c r="X9" s="26">
        <f>'UGA FAO - Data, Perm Crops'!X3*$D9</f>
        <v>90000</v>
      </c>
      <c r="Y9" s="26">
        <f>'UGA FAO - Data, Perm Crops'!Y3*$D9</f>
        <v>90000</v>
      </c>
      <c r="Z9" s="26">
        <f>'UGA FAO - Data, Perm Crops'!Z3*$D9</f>
        <v>92250</v>
      </c>
      <c r="AA9" s="26">
        <f>'UGA FAO - Data, Perm Crops'!AA3*$D9</f>
        <v>92500</v>
      </c>
      <c r="AB9" s="26">
        <f>'UGA FAO - Data, Perm Crops'!AB3*$D9</f>
        <v>100000</v>
      </c>
      <c r="AC9" s="26">
        <f>'UGA FAO - Data, Perm Crops'!AC3*$D9</f>
        <v>102500</v>
      </c>
      <c r="AD9" s="26">
        <f>'UGA FAO - Data, Perm Crops'!AD3*$D9</f>
        <v>100000</v>
      </c>
      <c r="AE9" s="26">
        <f>'UGA FAO - Data, Perm Crops'!AE3*$D9</f>
        <v>107500</v>
      </c>
      <c r="AF9" s="26">
        <f>'UGA FAO - Data, Perm Crops'!AF3*$D9</f>
        <v>110000</v>
      </c>
      <c r="AG9" s="26">
        <f>'UGA FAO - Data, Perm Crops'!AG3*$D9</f>
        <v>115000</v>
      </c>
      <c r="AH9" s="26">
        <f>'UGA FAO - Data, Perm Crops'!AH3*$D9</f>
        <v>120000</v>
      </c>
      <c r="AI9" s="26">
        <f>'UGA FAO - Data, Perm Crops'!AI3*$D9</f>
        <v>122500</v>
      </c>
      <c r="AJ9" s="26">
        <f>'UGA FAO - Data, Perm Crops'!AJ3*$D9</f>
        <v>140000</v>
      </c>
      <c r="AK9" s="26">
        <f>'UGA FAO - Data, Perm Crops'!AK3*$D9</f>
        <v>142500</v>
      </c>
      <c r="AL9" s="26">
        <f>'UGA FAO - Data, Perm Crops'!AL3*$D9</f>
        <v>140000</v>
      </c>
      <c r="AM9" s="26">
        <f>'UGA FAO - Data, Perm Crops'!AM3*$D9</f>
        <v>142500</v>
      </c>
      <c r="AN9" s="26">
        <f>'UGA FAO - Data, Perm Crops'!AN3*$D9</f>
        <v>145000</v>
      </c>
      <c r="AO9" s="26">
        <f>'UGA FAO - Data, Perm Crops'!AO3*$D9</f>
        <v>146139.5</v>
      </c>
      <c r="AP9" s="26">
        <f>'UGA FAO - Data, Perm Crops'!AP3*$D9</f>
        <v>147500</v>
      </c>
      <c r="AQ9" s="26">
        <f>'UGA FAO - Data, Perm Crops'!AQ3*$D9</f>
        <v>148018.5</v>
      </c>
      <c r="AR9" s="26">
        <f>'UGA FAO - Data, Perm Crops'!AR3*$D9</f>
        <v>148750</v>
      </c>
      <c r="AS9" s="26">
        <f>'UGA FAO - Data, Perm Crops'!AS3*$D9</f>
        <v>150000</v>
      </c>
      <c r="AT9" s="26">
        <f>'UGA FAO - Data, Perm Crops'!AT3*$D9</f>
        <v>152500</v>
      </c>
      <c r="AU9" s="26">
        <f>'UGA FAO - Data, Perm Crops'!AU3*$D9</f>
        <v>152594.75</v>
      </c>
      <c r="AV9" s="26">
        <f>'UGA FAO - Data, Perm Crops'!AV3*$D9</f>
        <v>153750</v>
      </c>
      <c r="AW9" s="26">
        <f>'UGA FAO - Data, Perm Crops'!AW3*$D9</f>
        <v>153292.5</v>
      </c>
      <c r="AX9" s="26">
        <f>'UGA FAO - Data, Perm Crops'!AX3*$D9</f>
        <v>153433.25</v>
      </c>
      <c r="AY9" s="26">
        <f>'UGA FAO - Data, Perm Crops'!AY3*$D9</f>
        <v>152464</v>
      </c>
      <c r="AZ9" s="26">
        <f>'UGA FAO - Data, Perm Crops'!AZ3*$D9</f>
        <v>152098.25</v>
      </c>
      <c r="BA9" s="26">
        <f>'UGA FAO - Data, Perm Crops'!BA3*$D9</f>
        <v>155693.75</v>
      </c>
      <c r="BB9" s="26">
        <f>'UGA FAO - Data, Perm Crops'!BB3*$D9</f>
        <v>153272</v>
      </c>
      <c r="BC9" s="26">
        <f>'UGA FAO - Data, Perm Crops'!BC3*$D9</f>
        <v>151537.75</v>
      </c>
      <c r="BD9" s="26">
        <f>'UGA FAO - Data, Perm Crops'!BD3*$D9</f>
        <v>150000</v>
      </c>
      <c r="BE9" s="26">
        <f>'UGA FAO - Data, Perm Crops'!BE3*$D9</f>
        <v>145000</v>
      </c>
      <c r="BF9" s="26">
        <f>'UGA FAO - Data, Perm Crops'!BF3*$D9</f>
        <v>142500</v>
      </c>
      <c r="BG9" s="26">
        <f>'UGA FAO - Data, Perm Crops'!BG3*$D9</f>
        <v>140839.25</v>
      </c>
      <c r="BH9" s="26">
        <f>'UGA FAO - Data, Perm Crops'!BH3*$D9</f>
        <v>139443.5</v>
      </c>
      <c r="BI9" s="26">
        <f>'UGA FAO - Data, Perm Crops'!BI3*$D9</f>
        <v>141431.25</v>
      </c>
      <c r="BJ9" s="26">
        <f>'UGA FAO - Data, Perm Crops'!BJ3*$D9</f>
        <v>139811.5</v>
      </c>
      <c r="BK9" s="26">
        <f>'UGA FAO - Data, Perm Crops'!BK3*$D9</f>
        <v>138593.5</v>
      </c>
      <c r="BL9" s="26">
        <f>'UGA FAO - Data, Perm Crops'!BL3*$D9</f>
        <v>137375.25</v>
      </c>
      <c r="BM9" s="26">
        <f>'UGA FAO - Data, Perm Crops'!BM3*$D9</f>
        <v>136157.25</v>
      </c>
    </row>
    <row r="10" spans="1:65" s="26" customFormat="1" x14ac:dyDescent="0.35">
      <c r="A10" s="204" t="s">
        <v>281</v>
      </c>
      <c r="B10" s="114">
        <v>0.61</v>
      </c>
      <c r="C10" s="204"/>
      <c r="D10" s="60">
        <f t="shared" si="0"/>
        <v>0.39</v>
      </c>
      <c r="E10" s="204"/>
      <c r="F10" s="225"/>
      <c r="G10" s="26">
        <f>'UGA FAO - Data, Perm Crops'!G4*$D10</f>
        <v>1443000</v>
      </c>
      <c r="H10" s="26">
        <f>'UGA FAO - Data, Perm Crops'!H4*$D10</f>
        <v>1521000</v>
      </c>
      <c r="I10" s="26">
        <f>'UGA FAO - Data, Perm Crops'!I4*$D10</f>
        <v>1677000</v>
      </c>
      <c r="J10" s="26">
        <f>'UGA FAO - Data, Perm Crops'!J4*$D10</f>
        <v>1755000</v>
      </c>
      <c r="K10" s="26">
        <f>'UGA FAO - Data, Perm Crops'!K4*$D10</f>
        <v>1209000</v>
      </c>
      <c r="L10" s="26">
        <f>'UGA FAO - Data, Perm Crops'!L4*$D10</f>
        <v>1365000</v>
      </c>
      <c r="M10" s="26">
        <f>'UGA FAO - Data, Perm Crops'!M4*$D10</f>
        <v>1755000</v>
      </c>
      <c r="N10" s="26">
        <f>'UGA FAO - Data, Perm Crops'!N4*$D10</f>
        <v>2028000</v>
      </c>
      <c r="O10" s="26">
        <f>'UGA FAO - Data, Perm Crops'!O4*$D10</f>
        <v>2145000</v>
      </c>
      <c r="P10" s="26">
        <f>'UGA FAO - Data, Perm Crops'!P4*$D10</f>
        <v>2986230</v>
      </c>
      <c r="Q10" s="255">
        <f>'UGA FAO - Data, Perm Crops'!Q4*$D10</f>
        <v>2947230</v>
      </c>
      <c r="R10" s="26">
        <f>'UGA FAO - Data, Perm Crops'!R4*$D10</f>
        <v>2977260</v>
      </c>
      <c r="S10" s="26">
        <f>'UGA FAO - Data, Perm Crops'!S4*$D10</f>
        <v>3169140</v>
      </c>
      <c r="T10" s="26">
        <f>'UGA FAO - Data, Perm Crops'!T4*$D10</f>
        <v>3462810</v>
      </c>
      <c r="U10" s="26">
        <f>'UGA FAO - Data, Perm Crops'!U4*$D10</f>
        <v>3551340</v>
      </c>
      <c r="V10" s="26">
        <f>'UGA FAO - Data, Perm Crops'!V4*$D10</f>
        <v>3173430</v>
      </c>
      <c r="W10" s="26">
        <f>'UGA FAO - Data, Perm Crops'!W4*$D10</f>
        <v>3327090</v>
      </c>
      <c r="X10" s="26">
        <f>'UGA FAO - Data, Perm Crops'!X4*$D10</f>
        <v>3449160</v>
      </c>
      <c r="Y10" s="26">
        <f>'UGA FAO - Data, Perm Crops'!Y4*$D10</f>
        <v>2375100</v>
      </c>
      <c r="Z10" s="26">
        <f>'UGA FAO - Data, Perm Crops'!Z4*$D10</f>
        <v>2222610</v>
      </c>
      <c r="AA10" s="26">
        <f>'UGA FAO - Data, Perm Crops'!AA4*$D10</f>
        <v>2301000</v>
      </c>
      <c r="AB10" s="26">
        <f>'UGA FAO - Data, Perm Crops'!AB4*$D10</f>
        <v>2572440</v>
      </c>
      <c r="AC10" s="26">
        <f>'UGA FAO - Data, Perm Crops'!AC4*$D10</f>
        <v>2529930</v>
      </c>
      <c r="AD10" s="26">
        <f>'UGA FAO - Data, Perm Crops'!AD4*$D10</f>
        <v>2437500</v>
      </c>
      <c r="AE10" s="26">
        <f>'UGA FAO - Data, Perm Crops'!AE4*$D10</f>
        <v>2522520</v>
      </c>
      <c r="AF10" s="26">
        <f>'UGA FAO - Data, Perm Crops'!AF4*$D10</f>
        <v>2560350</v>
      </c>
      <c r="AG10" s="26">
        <f>'UGA FAO - Data, Perm Crops'!AG4*$D10</f>
        <v>2745210</v>
      </c>
      <c r="AH10" s="26">
        <f>'UGA FAO - Data, Perm Crops'!AH4*$D10</f>
        <v>2844270</v>
      </c>
      <c r="AI10" s="26">
        <f>'UGA FAO - Data, Perm Crops'!AI4*$D10</f>
        <v>2912798.85</v>
      </c>
      <c r="AJ10" s="26">
        <f>'UGA FAO - Data, Perm Crops'!AJ4*$D10</f>
        <v>3058380</v>
      </c>
      <c r="AK10" s="26">
        <f>'UGA FAO - Data, Perm Crops'!AK4*$D10</f>
        <v>3151200</v>
      </c>
      <c r="AL10" s="26">
        <f>'UGA FAO - Data, Perm Crops'!AL4*$D10</f>
        <v>3044340</v>
      </c>
      <c r="AM10" s="26">
        <f>'UGA FAO - Data, Perm Crops'!AM4*$D10</f>
        <v>3206580</v>
      </c>
      <c r="AN10" s="26">
        <f>'UGA FAO - Data, Perm Crops'!AN4*$D10</f>
        <v>3315000</v>
      </c>
      <c r="AO10" s="26">
        <f>'UGA FAO - Data, Perm Crops'!AO4*$D10</f>
        <v>3514680</v>
      </c>
      <c r="AP10" s="26">
        <f>'UGA FAO - Data, Perm Crops'!AP4*$D10</f>
        <v>3566160</v>
      </c>
      <c r="AQ10" s="26">
        <f>'UGA FAO - Data, Perm Crops'!AQ4*$D10</f>
        <v>3628170</v>
      </c>
      <c r="AR10" s="26">
        <f>'UGA FAO - Data, Perm Crops'!AR4*$D10</f>
        <v>3634020</v>
      </c>
      <c r="AS10" s="26">
        <f>'UGA FAO - Data, Perm Crops'!AS4*$D10</f>
        <v>3490110</v>
      </c>
      <c r="AT10" s="26">
        <f>'UGA FAO - Data, Perm Crops'!AT4*$D10</f>
        <v>3676920</v>
      </c>
      <c r="AU10" s="26">
        <f>'UGA FAO - Data, Perm Crops'!AU4*$D10</f>
        <v>3795480</v>
      </c>
      <c r="AV10" s="26">
        <f>'UGA FAO - Data, Perm Crops'!AV4*$D10</f>
        <v>3856320</v>
      </c>
      <c r="AW10" s="26">
        <f>'UGA FAO - Data, Perm Crops'!AW4*$D10</f>
        <v>3783000</v>
      </c>
      <c r="AX10" s="26">
        <f>'UGA FAO - Data, Perm Crops'!AX4*$D10</f>
        <v>3777540</v>
      </c>
      <c r="AY10" s="26">
        <f>'UGA FAO - Data, Perm Crops'!AY4*$D10</f>
        <v>3527550</v>
      </c>
      <c r="AZ10" s="26">
        <f>'UGA FAO - Data, Perm Crops'!AZ4*$D10</f>
        <v>3531060</v>
      </c>
      <c r="BA10" s="26">
        <f>'UGA FAO - Data, Perm Crops'!BA4*$D10</f>
        <v>3600090</v>
      </c>
      <c r="BB10" s="26">
        <f>'UGA FAO - Data, Perm Crops'!BB4*$D10</f>
        <v>1649310</v>
      </c>
      <c r="BC10" s="26">
        <f>'UGA FAO - Data, Perm Crops'!BC4*$D10</f>
        <v>1763580</v>
      </c>
      <c r="BD10" s="26">
        <f>'UGA FAO - Data, Perm Crops'!BD4*$D10</f>
        <v>1830816</v>
      </c>
      <c r="BE10" s="26">
        <f>'UGA FAO - Data, Perm Crops'!BE4*$D10</f>
        <v>1832646.6600000001</v>
      </c>
      <c r="BF10" s="26">
        <f>'UGA FAO - Data, Perm Crops'!BF4*$D10</f>
        <v>1756286.61</v>
      </c>
      <c r="BG10" s="26">
        <f>'UGA FAO - Data, Perm Crops'!BG4*$D10</f>
        <v>1706079.57</v>
      </c>
      <c r="BH10" s="26">
        <f>'UGA FAO - Data, Perm Crops'!BH4*$D10</f>
        <v>1784043.6900000002</v>
      </c>
      <c r="BI10" s="26">
        <f>'UGA FAO - Data, Perm Crops'!BI4*$D10</f>
        <v>1677000</v>
      </c>
      <c r="BJ10" s="26">
        <f>'UGA FAO - Data, Perm Crops'!BJ4*$D10</f>
        <v>1324391.25</v>
      </c>
      <c r="BK10" s="26">
        <f>'UGA FAO - Data, Perm Crops'!BK4*$D10</f>
        <v>1361100</v>
      </c>
      <c r="BL10" s="26">
        <f>'UGA FAO - Data, Perm Crops'!BL4*$D10</f>
        <v>1345500</v>
      </c>
      <c r="BM10" s="26">
        <f>'UGA FAO - Data, Perm Crops'!BM4*$D10</f>
        <v>1335299.1600000001</v>
      </c>
    </row>
    <row r="11" spans="1:65" x14ac:dyDescent="0.35">
      <c r="A11" s="55" t="s">
        <v>286</v>
      </c>
      <c r="B11" s="114">
        <v>0.86</v>
      </c>
      <c r="C11" s="68" t="s">
        <v>307</v>
      </c>
      <c r="D11" s="60">
        <f t="shared" si="0"/>
        <v>0.14000000000000001</v>
      </c>
      <c r="F11" s="55" t="s">
        <v>315</v>
      </c>
      <c r="G11" s="26">
        <f>'UGA FAO - Data, Perm Crops'!G5*$D11</f>
        <v>0</v>
      </c>
      <c r="H11" s="26">
        <f>'UGA FAO - Data, Perm Crops'!H5*$D11</f>
        <v>0</v>
      </c>
      <c r="I11" s="26">
        <f>'UGA FAO - Data, Perm Crops'!I5*$D11</f>
        <v>0</v>
      </c>
      <c r="J11" s="26">
        <f>'UGA FAO - Data, Perm Crops'!J5*$D11</f>
        <v>0</v>
      </c>
      <c r="K11" s="26">
        <f>'UGA FAO - Data, Perm Crops'!K5*$D11</f>
        <v>0</v>
      </c>
      <c r="L11" s="26">
        <f>'UGA FAO - Data, Perm Crops'!L5*$D11</f>
        <v>0</v>
      </c>
      <c r="M11" s="26">
        <f>'UGA FAO - Data, Perm Crops'!M5*$D11</f>
        <v>0</v>
      </c>
      <c r="N11" s="26">
        <f>'UGA FAO - Data, Perm Crops'!N5*$D11</f>
        <v>0</v>
      </c>
      <c r="O11" s="26">
        <f>'UGA FAO - Data, Perm Crops'!O5*$D11</f>
        <v>0</v>
      </c>
      <c r="P11" s="26">
        <f>'UGA FAO - Data, Perm Crops'!P5*$D11</f>
        <v>0</v>
      </c>
      <c r="Q11" s="255">
        <f>'UGA FAO - Data, Perm Crops'!Q5*$D11</f>
        <v>0</v>
      </c>
      <c r="R11" s="26">
        <f>'UGA FAO - Data, Perm Crops'!R5*$D11</f>
        <v>0</v>
      </c>
      <c r="S11" s="26">
        <f>'UGA FAO - Data, Perm Crops'!S5*$D11</f>
        <v>0</v>
      </c>
      <c r="T11" s="26">
        <f>'UGA FAO - Data, Perm Crops'!T5*$D11</f>
        <v>0</v>
      </c>
      <c r="U11" s="26">
        <f>'UGA FAO - Data, Perm Crops'!U5*$D11</f>
        <v>0</v>
      </c>
      <c r="V11" s="26">
        <f>'UGA FAO - Data, Perm Crops'!V5*$D11</f>
        <v>0</v>
      </c>
      <c r="W11" s="26">
        <f>'UGA FAO - Data, Perm Crops'!W5*$D11</f>
        <v>0</v>
      </c>
      <c r="X11" s="26">
        <f>'UGA FAO - Data, Perm Crops'!X5*$D11</f>
        <v>0</v>
      </c>
      <c r="Y11" s="26">
        <f>'UGA FAO - Data, Perm Crops'!Y5*$D11</f>
        <v>0</v>
      </c>
      <c r="Z11" s="26">
        <f>'UGA FAO - Data, Perm Crops'!Z5*$D11</f>
        <v>0</v>
      </c>
      <c r="AA11" s="26">
        <f>'UGA FAO - Data, Perm Crops'!AA5*$D11</f>
        <v>0</v>
      </c>
      <c r="AB11" s="26">
        <f>'UGA FAO - Data, Perm Crops'!AB5*$D11</f>
        <v>0</v>
      </c>
      <c r="AC11" s="26">
        <f>'UGA FAO - Data, Perm Crops'!AC5*$D11</f>
        <v>0</v>
      </c>
      <c r="AD11" s="26">
        <f>'UGA FAO - Data, Perm Crops'!AD5*$D11</f>
        <v>0</v>
      </c>
      <c r="AE11" s="26">
        <f>'UGA FAO - Data, Perm Crops'!AE5*$D11</f>
        <v>0</v>
      </c>
      <c r="AF11" s="26">
        <f>'UGA FAO - Data, Perm Crops'!AF5*$D11</f>
        <v>112.00000000000001</v>
      </c>
      <c r="AG11" s="26">
        <f>'UGA FAO - Data, Perm Crops'!AG5*$D11</f>
        <v>112.00000000000001</v>
      </c>
      <c r="AH11" s="26">
        <f>'UGA FAO - Data, Perm Crops'!AH5*$D11</f>
        <v>84.000000000000014</v>
      </c>
      <c r="AI11" s="26">
        <f>'UGA FAO - Data, Perm Crops'!AI5*$D11</f>
        <v>98.000000000000014</v>
      </c>
      <c r="AJ11" s="26">
        <f>'UGA FAO - Data, Perm Crops'!AJ5*$D11</f>
        <v>56.000000000000007</v>
      </c>
      <c r="AK11" s="26">
        <f>'UGA FAO - Data, Perm Crops'!AK5*$D11</f>
        <v>42.000000000000007</v>
      </c>
      <c r="AL11" s="26">
        <f>'UGA FAO - Data, Perm Crops'!AL5*$D11</f>
        <v>28.000000000000004</v>
      </c>
      <c r="AM11" s="26">
        <f>'UGA FAO - Data, Perm Crops'!AM5*$D11</f>
        <v>42.000000000000007</v>
      </c>
      <c r="AN11" s="26">
        <f>'UGA FAO - Data, Perm Crops'!AN5*$D11</f>
        <v>49.000000000000007</v>
      </c>
      <c r="AO11" s="26">
        <f>'UGA FAO - Data, Perm Crops'!AO5*$D11</f>
        <v>56.000000000000007</v>
      </c>
      <c r="AP11" s="26">
        <f>'UGA FAO - Data, Perm Crops'!AP5*$D11</f>
        <v>63.000000000000007</v>
      </c>
      <c r="AQ11" s="26">
        <f>'UGA FAO - Data, Perm Crops'!AQ5*$D11</f>
        <v>84.000000000000014</v>
      </c>
      <c r="AR11" s="26">
        <f>'UGA FAO - Data, Perm Crops'!AR5*$D11</f>
        <v>70</v>
      </c>
      <c r="AS11" s="26">
        <f>'UGA FAO - Data, Perm Crops'!AS5*$D11</f>
        <v>98.000000000000014</v>
      </c>
      <c r="AT11" s="26">
        <f>'UGA FAO - Data, Perm Crops'!AT5*$D11</f>
        <v>231.00000000000003</v>
      </c>
      <c r="AU11" s="26">
        <f>'UGA FAO - Data, Perm Crops'!AU5*$D11</f>
        <v>218.82000000000002</v>
      </c>
      <c r="AV11" s="26">
        <f>'UGA FAO - Data, Perm Crops'!AV5*$D11</f>
        <v>223.72000000000003</v>
      </c>
      <c r="AW11" s="26">
        <f>'UGA FAO - Data, Perm Crops'!AW5*$D11</f>
        <v>237.58</v>
      </c>
      <c r="AX11" s="26">
        <f>'UGA FAO - Data, Perm Crops'!AX5*$D11</f>
        <v>240.8</v>
      </c>
      <c r="AY11" s="26">
        <f>'UGA FAO - Data, Perm Crops'!AY5*$D11</f>
        <v>238.00000000000003</v>
      </c>
      <c r="AZ11" s="26">
        <f>'UGA FAO - Data, Perm Crops'!AZ5*$D11</f>
        <v>224.00000000000003</v>
      </c>
      <c r="BA11" s="26">
        <f>'UGA FAO - Data, Perm Crops'!BA5*$D11</f>
        <v>420.00000000000006</v>
      </c>
      <c r="BB11" s="26">
        <f>'UGA FAO - Data, Perm Crops'!BB5*$D11</f>
        <v>406.00000000000006</v>
      </c>
      <c r="BC11" s="26">
        <f>'UGA FAO - Data, Perm Crops'!BC5*$D11</f>
        <v>350.00000000000006</v>
      </c>
      <c r="BD11" s="26">
        <f>'UGA FAO - Data, Perm Crops'!BD5*$D11</f>
        <v>392.00000000000006</v>
      </c>
      <c r="BE11" s="26">
        <f>'UGA FAO - Data, Perm Crops'!BE5*$D11</f>
        <v>420.00000000000006</v>
      </c>
      <c r="BF11" s="26">
        <f>'UGA FAO - Data, Perm Crops'!BF5*$D11</f>
        <v>434.00000000000006</v>
      </c>
      <c r="BG11" s="26">
        <f>'UGA FAO - Data, Perm Crops'!BG5*$D11</f>
        <v>460.32000000000005</v>
      </c>
      <c r="BH11" s="26">
        <f>'UGA FAO - Data, Perm Crops'!BH5*$D11</f>
        <v>479.08000000000004</v>
      </c>
      <c r="BI11" s="26">
        <f>'UGA FAO - Data, Perm Crops'!BI5*$D11</f>
        <v>501.20000000000005</v>
      </c>
      <c r="BJ11" s="26">
        <f>'UGA FAO - Data, Perm Crops'!BJ5*$D11</f>
        <v>513.5200000000001</v>
      </c>
      <c r="BK11" s="26">
        <f>'UGA FAO - Data, Perm Crops'!BK5*$D11</f>
        <v>532.42000000000007</v>
      </c>
      <c r="BL11" s="26">
        <f>'UGA FAO - Data, Perm Crops'!BL5*$D11</f>
        <v>551.18000000000006</v>
      </c>
      <c r="BM11" s="26">
        <f>'UGA FAO - Data, Perm Crops'!BM5*$D11</f>
        <v>570.08000000000004</v>
      </c>
    </row>
    <row r="12" spans="1:65" x14ac:dyDescent="0.35">
      <c r="A12" s="55" t="s">
        <v>287</v>
      </c>
      <c r="B12" s="114">
        <v>0.85</v>
      </c>
      <c r="C12" s="68" t="s">
        <v>308</v>
      </c>
      <c r="D12" s="60">
        <f t="shared" si="0"/>
        <v>0.15000000000000002</v>
      </c>
      <c r="F12" s="55" t="s">
        <v>315</v>
      </c>
      <c r="G12" s="26">
        <f>'UGA FAO - Data, Perm Crops'!G6*$D12</f>
        <v>4500.0000000000009</v>
      </c>
      <c r="H12" s="26">
        <f>'UGA FAO - Data, Perm Crops'!H6*$D12</f>
        <v>4500.0000000000009</v>
      </c>
      <c r="I12" s="26">
        <f>'UGA FAO - Data, Perm Crops'!I6*$D12</f>
        <v>4500.0000000000009</v>
      </c>
      <c r="J12" s="26">
        <f>'UGA FAO - Data, Perm Crops'!J6*$D12</f>
        <v>4500.0000000000009</v>
      </c>
      <c r="K12" s="26">
        <f>'UGA FAO - Data, Perm Crops'!K6*$D12</f>
        <v>4500.0000000000009</v>
      </c>
      <c r="L12" s="26">
        <f>'UGA FAO - Data, Perm Crops'!L6*$D12</f>
        <v>4500.0000000000009</v>
      </c>
      <c r="M12" s="26">
        <f>'UGA FAO - Data, Perm Crops'!M6*$D12</f>
        <v>4500.0000000000009</v>
      </c>
      <c r="N12" s="26">
        <f>'UGA FAO - Data, Perm Crops'!N6*$D12</f>
        <v>4500.0000000000009</v>
      </c>
      <c r="O12" s="26">
        <f>'UGA FAO - Data, Perm Crops'!O6*$D12</f>
        <v>4500.0000000000009</v>
      </c>
      <c r="P12" s="26">
        <f>'UGA FAO - Data, Perm Crops'!P6*$D12</f>
        <v>4500.0000000000009</v>
      </c>
      <c r="Q12" s="255">
        <f>'UGA FAO - Data, Perm Crops'!Q6*$D12</f>
        <v>4500.0000000000009</v>
      </c>
      <c r="R12" s="26">
        <f>'UGA FAO - Data, Perm Crops'!R6*$D12</f>
        <v>4800.0000000000009</v>
      </c>
      <c r="S12" s="26">
        <f>'UGA FAO - Data, Perm Crops'!S6*$D12</f>
        <v>4800.0000000000009</v>
      </c>
      <c r="T12" s="26">
        <f>'UGA FAO - Data, Perm Crops'!T6*$D12</f>
        <v>4800.0000000000009</v>
      </c>
      <c r="U12" s="26">
        <f>'UGA FAO - Data, Perm Crops'!U6*$D12</f>
        <v>5100.0000000000009</v>
      </c>
      <c r="V12" s="26">
        <f>'UGA FAO - Data, Perm Crops'!V6*$D12</f>
        <v>5100.0000000000009</v>
      </c>
      <c r="W12" s="26">
        <f>'UGA FAO - Data, Perm Crops'!W6*$D12</f>
        <v>5100.0000000000009</v>
      </c>
      <c r="X12" s="26">
        <f>'UGA FAO - Data, Perm Crops'!X6*$D12</f>
        <v>5250.0000000000009</v>
      </c>
      <c r="Y12" s="26">
        <f>'UGA FAO - Data, Perm Crops'!Y6*$D12</f>
        <v>5400.0000000000009</v>
      </c>
      <c r="Z12" s="26">
        <f>'UGA FAO - Data, Perm Crops'!Z6*$D12</f>
        <v>5550.0000000000009</v>
      </c>
      <c r="AA12" s="26">
        <f>'UGA FAO - Data, Perm Crops'!AA6*$D12</f>
        <v>5700.0000000000009</v>
      </c>
      <c r="AB12" s="26">
        <f>'UGA FAO - Data, Perm Crops'!AB6*$D12</f>
        <v>5850.0000000000009</v>
      </c>
      <c r="AC12" s="26">
        <f>'UGA FAO - Data, Perm Crops'!AC6*$D12</f>
        <v>6000.0000000000009</v>
      </c>
      <c r="AD12" s="26">
        <f>'UGA FAO - Data, Perm Crops'!AD6*$D12</f>
        <v>6150.0000000000009</v>
      </c>
      <c r="AE12" s="26">
        <f>'UGA FAO - Data, Perm Crops'!AE6*$D12</f>
        <v>6300.0000000000009</v>
      </c>
      <c r="AF12" s="26">
        <f>'UGA FAO - Data, Perm Crops'!AF6*$D12</f>
        <v>6450.0000000000009</v>
      </c>
      <c r="AG12" s="26">
        <f>'UGA FAO - Data, Perm Crops'!AG6*$D12</f>
        <v>6600.0000000000009</v>
      </c>
      <c r="AH12" s="26">
        <f>'UGA FAO - Data, Perm Crops'!AH6*$D12</f>
        <v>6750.0000000000009</v>
      </c>
      <c r="AI12" s="26">
        <f>'UGA FAO - Data, Perm Crops'!AI6*$D12</f>
        <v>6900.0000000000009</v>
      </c>
      <c r="AJ12" s="26">
        <f>'UGA FAO - Data, Perm Crops'!AJ6*$D12</f>
        <v>7050.0000000000009</v>
      </c>
      <c r="AK12" s="26">
        <f>'UGA FAO - Data, Perm Crops'!AK6*$D12</f>
        <v>6921.6000000000013</v>
      </c>
      <c r="AL12" s="26">
        <f>'UGA FAO - Data, Perm Crops'!AL6*$D12</f>
        <v>6750.0000000000009</v>
      </c>
      <c r="AM12" s="26">
        <f>'UGA FAO - Data, Perm Crops'!AM6*$D12</f>
        <v>6900.0000000000009</v>
      </c>
      <c r="AN12" s="26">
        <f>'UGA FAO - Data, Perm Crops'!AN6*$D12</f>
        <v>7050.0000000000009</v>
      </c>
      <c r="AO12" s="26">
        <f>'UGA FAO - Data, Perm Crops'!AO6*$D12</f>
        <v>7200.0000000000009</v>
      </c>
      <c r="AP12" s="26">
        <f>'UGA FAO - Data, Perm Crops'!AP6*$D12</f>
        <v>7050.0000000000009</v>
      </c>
      <c r="AQ12" s="26">
        <f>'UGA FAO - Data, Perm Crops'!AQ6*$D12</f>
        <v>7200.0000000000009</v>
      </c>
      <c r="AR12" s="26">
        <f>'UGA FAO - Data, Perm Crops'!AR6*$D12</f>
        <v>7350.0000000000009</v>
      </c>
      <c r="AS12" s="26">
        <f>'UGA FAO - Data, Perm Crops'!AS6*$D12</f>
        <v>7500.0000000000009</v>
      </c>
      <c r="AT12" s="26">
        <f>'UGA FAO - Data, Perm Crops'!AT6*$D12</f>
        <v>7650.0000000000009</v>
      </c>
      <c r="AU12" s="26">
        <f>'UGA FAO - Data, Perm Crops'!AU6*$D12</f>
        <v>7725.0000000000009</v>
      </c>
      <c r="AV12" s="26">
        <f>'UGA FAO - Data, Perm Crops'!AV6*$D12</f>
        <v>7875.0000000000009</v>
      </c>
      <c r="AW12" s="26">
        <f>'UGA FAO - Data, Perm Crops'!AW6*$D12</f>
        <v>7842.7500000000009</v>
      </c>
      <c r="AX12" s="26">
        <f>'UGA FAO - Data, Perm Crops'!AX6*$D12</f>
        <v>7859.2500000000009</v>
      </c>
      <c r="AY12" s="26">
        <f>'UGA FAO - Data, Perm Crops'!AY6*$D12</f>
        <v>7879.2000000000007</v>
      </c>
      <c r="AZ12" s="26">
        <f>'UGA FAO - Data, Perm Crops'!AZ6*$D12</f>
        <v>7826.8500000000013</v>
      </c>
      <c r="BA12" s="26">
        <f>'UGA FAO - Data, Perm Crops'!BA6*$D12</f>
        <v>7823.8500000000013</v>
      </c>
      <c r="BB12" s="26">
        <f>'UGA FAO - Data, Perm Crops'!BB6*$D12</f>
        <v>7819.0500000000011</v>
      </c>
      <c r="BC12" s="26">
        <f>'UGA FAO - Data, Perm Crops'!BC6*$D12</f>
        <v>7816.5000000000009</v>
      </c>
      <c r="BD12" s="26">
        <f>'UGA FAO - Data, Perm Crops'!BD6*$D12</f>
        <v>7800.0000000000009</v>
      </c>
      <c r="BE12" s="26">
        <f>'UGA FAO - Data, Perm Crops'!BE6*$D12</f>
        <v>7847.5500000000011</v>
      </c>
      <c r="BF12" s="26">
        <f>'UGA FAO - Data, Perm Crops'!BF6*$D12</f>
        <v>7875.0000000000009</v>
      </c>
      <c r="BG12" s="26">
        <f>'UGA FAO - Data, Perm Crops'!BG6*$D12</f>
        <v>7932.6000000000013</v>
      </c>
      <c r="BH12" s="26">
        <f>'UGA FAO - Data, Perm Crops'!BH6*$D12</f>
        <v>7926.6000000000013</v>
      </c>
      <c r="BI12" s="26">
        <f>'UGA FAO - Data, Perm Crops'!BI6*$D12</f>
        <v>7888.2000000000007</v>
      </c>
      <c r="BJ12" s="26">
        <f>'UGA FAO - Data, Perm Crops'!BJ6*$D12</f>
        <v>7879.3500000000013</v>
      </c>
      <c r="BK12" s="26">
        <f>'UGA FAO - Data, Perm Crops'!BK6*$D12</f>
        <v>7881.6000000000013</v>
      </c>
      <c r="BL12" s="26">
        <f>'UGA FAO - Data, Perm Crops'!BL6*$D12</f>
        <v>7883.8500000000013</v>
      </c>
      <c r="BM12" s="26">
        <f>'UGA FAO - Data, Perm Crops'!BM6*$D12</f>
        <v>7886.2500000000009</v>
      </c>
    </row>
    <row r="13" spans="1:65" x14ac:dyDescent="0.35">
      <c r="A13" s="55" t="s">
        <v>359</v>
      </c>
      <c r="B13" s="114">
        <v>0.94699999999999995</v>
      </c>
      <c r="D13" s="60">
        <f t="shared" si="0"/>
        <v>5.3000000000000047E-2</v>
      </c>
      <c r="F13" s="55" t="s">
        <v>315</v>
      </c>
      <c r="G13" s="26">
        <f>'UGA FAO - Data, Perm Crops'!G7*$D13</f>
        <v>185.50000000000017</v>
      </c>
      <c r="H13" s="26">
        <f>'UGA FAO - Data, Perm Crops'!H7*$D13</f>
        <v>196.10000000000016</v>
      </c>
      <c r="I13" s="26">
        <f>'UGA FAO - Data, Perm Crops'!I7*$D13</f>
        <v>206.70000000000019</v>
      </c>
      <c r="J13" s="26">
        <f>'UGA FAO - Data, Perm Crops'!J7*$D13</f>
        <v>217.30000000000018</v>
      </c>
      <c r="K13" s="26">
        <f>'UGA FAO - Data, Perm Crops'!K7*$D13</f>
        <v>227.9000000000002</v>
      </c>
      <c r="L13" s="26">
        <f>'UGA FAO - Data, Perm Crops'!L7*$D13</f>
        <v>238.5000000000002</v>
      </c>
      <c r="M13" s="26">
        <f>'UGA FAO - Data, Perm Crops'!M7*$D13</f>
        <v>249.10000000000022</v>
      </c>
      <c r="N13" s="26">
        <f>'UGA FAO - Data, Perm Crops'!N7*$D13</f>
        <v>259.70000000000022</v>
      </c>
      <c r="O13" s="26">
        <f>'UGA FAO - Data, Perm Crops'!O7*$D13</f>
        <v>270.30000000000024</v>
      </c>
      <c r="P13" s="26">
        <f>'UGA FAO - Data, Perm Crops'!P7*$D13</f>
        <v>280.90000000000026</v>
      </c>
      <c r="Q13" s="255">
        <f>'UGA FAO - Data, Perm Crops'!Q7*$D13</f>
        <v>291.50000000000028</v>
      </c>
      <c r="R13" s="26">
        <f>'UGA FAO - Data, Perm Crops'!R7*$D13</f>
        <v>302.10000000000025</v>
      </c>
      <c r="S13" s="26">
        <f>'UGA FAO - Data, Perm Crops'!S7*$D13</f>
        <v>312.70000000000027</v>
      </c>
      <c r="T13" s="26">
        <f>'UGA FAO - Data, Perm Crops'!T7*$D13</f>
        <v>323.3000000000003</v>
      </c>
      <c r="U13" s="26">
        <f>'UGA FAO - Data, Perm Crops'!U7*$D13</f>
        <v>333.90000000000032</v>
      </c>
      <c r="V13" s="26">
        <f>'UGA FAO - Data, Perm Crops'!V7*$D13</f>
        <v>344.50000000000028</v>
      </c>
      <c r="W13" s="26">
        <f>'UGA FAO - Data, Perm Crops'!W7*$D13</f>
        <v>355.10000000000031</v>
      </c>
      <c r="X13" s="26">
        <f>'UGA FAO - Data, Perm Crops'!X7*$D13</f>
        <v>355.10000000000031</v>
      </c>
      <c r="Y13" s="26">
        <f>'UGA FAO - Data, Perm Crops'!Y7*$D13</f>
        <v>355.10000000000031</v>
      </c>
      <c r="Z13" s="26">
        <f>'UGA FAO - Data, Perm Crops'!Z7*$D13</f>
        <v>355.10000000000031</v>
      </c>
      <c r="AA13" s="26">
        <f>'UGA FAO - Data, Perm Crops'!AA7*$D13</f>
        <v>360.40000000000032</v>
      </c>
      <c r="AB13" s="26">
        <f>'UGA FAO - Data, Perm Crops'!AB7*$D13</f>
        <v>371.00000000000034</v>
      </c>
      <c r="AC13" s="26">
        <f>'UGA FAO - Data, Perm Crops'!AC7*$D13</f>
        <v>397.50000000000034</v>
      </c>
      <c r="AD13" s="26">
        <f>'UGA FAO - Data, Perm Crops'!AD7*$D13</f>
        <v>408.10000000000036</v>
      </c>
      <c r="AE13" s="26">
        <f>'UGA FAO - Data, Perm Crops'!AE7*$D13</f>
        <v>408.10000000000036</v>
      </c>
      <c r="AF13" s="26">
        <f>'UGA FAO - Data, Perm Crops'!AF7*$D13</f>
        <v>424.0000000000004</v>
      </c>
      <c r="AG13" s="26">
        <f>'UGA FAO - Data, Perm Crops'!AG7*$D13</f>
        <v>477.0000000000004</v>
      </c>
      <c r="AH13" s="26">
        <f>'UGA FAO - Data, Perm Crops'!AH7*$D13</f>
        <v>503.50000000000045</v>
      </c>
      <c r="AI13" s="26">
        <f>'UGA FAO - Data, Perm Crops'!AI7*$D13</f>
        <v>530.00000000000045</v>
      </c>
      <c r="AJ13" s="26">
        <f>'UGA FAO - Data, Perm Crops'!AJ7*$D13</f>
        <v>556.50000000000045</v>
      </c>
      <c r="AK13" s="26">
        <f>'UGA FAO - Data, Perm Crops'!AK7*$D13</f>
        <v>583.00000000000057</v>
      </c>
      <c r="AL13" s="26">
        <f>'UGA FAO - Data, Perm Crops'!AL7*$D13</f>
        <v>530.00000000000045</v>
      </c>
      <c r="AM13" s="26">
        <f>'UGA FAO - Data, Perm Crops'!AM7*$D13</f>
        <v>556.50000000000045</v>
      </c>
      <c r="AN13" s="26">
        <f>'UGA FAO - Data, Perm Crops'!AN7*$D13</f>
        <v>567.10000000000048</v>
      </c>
      <c r="AO13" s="26">
        <f>'UGA FAO - Data, Perm Crops'!AO7*$D13</f>
        <v>583.00000000000057</v>
      </c>
      <c r="AP13" s="26">
        <f>'UGA FAO - Data, Perm Crops'!AP7*$D13</f>
        <v>530.00000000000045</v>
      </c>
      <c r="AQ13" s="26">
        <f>'UGA FAO - Data, Perm Crops'!AQ7*$D13</f>
        <v>583.00000000000057</v>
      </c>
      <c r="AR13" s="26">
        <f>'UGA FAO - Data, Perm Crops'!AR7*$D13</f>
        <v>636.00000000000057</v>
      </c>
      <c r="AS13" s="26">
        <f>'UGA FAO - Data, Perm Crops'!AS7*$D13</f>
        <v>689.00000000000057</v>
      </c>
      <c r="AT13" s="26">
        <f>'UGA FAO - Data, Perm Crops'!AT7*$D13</f>
        <v>742.00000000000068</v>
      </c>
      <c r="AU13" s="26">
        <f>'UGA FAO - Data, Perm Crops'!AU7*$D13</f>
        <v>839.20200000000079</v>
      </c>
      <c r="AV13" s="26">
        <f>'UGA FAO - Data, Perm Crops'!AV7*$D13</f>
        <v>910.64600000000075</v>
      </c>
      <c r="AW13" s="26">
        <f>'UGA FAO - Data, Perm Crops'!AW7*$D13</f>
        <v>1000.4280000000009</v>
      </c>
      <c r="AX13" s="26">
        <f>'UGA FAO - Data, Perm Crops'!AX7*$D13</f>
        <v>1079.2920000000011</v>
      </c>
      <c r="AY13" s="26">
        <f>'UGA FAO - Data, Perm Crops'!AY7*$D13</f>
        <v>1206.8100000000011</v>
      </c>
      <c r="AZ13" s="26">
        <f>'UGA FAO - Data, Perm Crops'!AZ7*$D13</f>
        <v>1244.8110000000011</v>
      </c>
      <c r="BA13" s="26">
        <f>'UGA FAO - Data, Perm Crops'!BA7*$D13</f>
        <v>1357.1180000000013</v>
      </c>
      <c r="BB13" s="26">
        <f>'UGA FAO - Data, Perm Crops'!BB7*$D13</f>
        <v>1298.5000000000011</v>
      </c>
      <c r="BC13" s="26">
        <f>'UGA FAO - Data, Perm Crops'!BC7*$D13</f>
        <v>1484.2650000000012</v>
      </c>
      <c r="BD13" s="26">
        <f>'UGA FAO - Data, Perm Crops'!BD7*$D13</f>
        <v>1643.0000000000014</v>
      </c>
      <c r="BE13" s="26">
        <f>'UGA FAO - Data, Perm Crops'!BE7*$D13</f>
        <v>1590.0000000000014</v>
      </c>
      <c r="BF13" s="26">
        <f>'UGA FAO - Data, Perm Crops'!BF7*$D13</f>
        <v>1855.0000000000016</v>
      </c>
      <c r="BG13" s="26">
        <f>'UGA FAO - Data, Perm Crops'!BG7*$D13</f>
        <v>1852.5090000000016</v>
      </c>
      <c r="BH13" s="26">
        <f>'UGA FAO - Data, Perm Crops'!BH7*$D13</f>
        <v>1928.8290000000018</v>
      </c>
      <c r="BI13" s="26">
        <f>'UGA FAO - Data, Perm Crops'!BI7*$D13</f>
        <v>2034.5110000000018</v>
      </c>
      <c r="BJ13" s="26">
        <f>'UGA FAO - Data, Perm Crops'!BJ7*$D13</f>
        <v>2092.6520000000019</v>
      </c>
      <c r="BK13" s="26">
        <f>'UGA FAO - Data, Perm Crops'!BK7*$D13</f>
        <v>2176.5510000000017</v>
      </c>
      <c r="BL13" s="26">
        <f>'UGA FAO - Data, Perm Crops'!BL7*$D13</f>
        <v>2260.503000000002</v>
      </c>
      <c r="BM13" s="26">
        <f>'UGA FAO - Data, Perm Crops'!BM7*$D13</f>
        <v>2344.4550000000022</v>
      </c>
    </row>
    <row r="14" spans="1:65" x14ac:dyDescent="0.35">
      <c r="A14" s="55" t="s">
        <v>313</v>
      </c>
      <c r="B14" s="114">
        <v>0.96</v>
      </c>
      <c r="C14" s="68" t="s">
        <v>307</v>
      </c>
      <c r="D14" s="60">
        <f t="shared" si="0"/>
        <v>4.0000000000000036E-2</v>
      </c>
      <c r="F14" s="55" t="s">
        <v>315</v>
      </c>
      <c r="G14" s="26">
        <f>'UGA FAO - Data, Perm Crops'!G8*$D14</f>
        <v>204.00000000000017</v>
      </c>
      <c r="H14" s="26">
        <f>'UGA FAO - Data, Perm Crops'!H8*$D14</f>
        <v>252.76000000000022</v>
      </c>
      <c r="I14" s="26">
        <f>'UGA FAO - Data, Perm Crops'!I8*$D14</f>
        <v>246.80000000000021</v>
      </c>
      <c r="J14" s="26">
        <f>'UGA FAO - Data, Perm Crops'!J8*$D14</f>
        <v>304.60000000000025</v>
      </c>
      <c r="K14" s="26">
        <f>'UGA FAO - Data, Perm Crops'!K8*$D14</f>
        <v>334.64000000000027</v>
      </c>
      <c r="L14" s="26">
        <f>'UGA FAO - Data, Perm Crops'!L8*$D14</f>
        <v>448.60000000000042</v>
      </c>
      <c r="M14" s="26">
        <f>'UGA FAO - Data, Perm Crops'!M8*$D14</f>
        <v>449.6800000000004</v>
      </c>
      <c r="N14" s="26">
        <f>'UGA FAO - Data, Perm Crops'!N8*$D14</f>
        <v>606.52000000000055</v>
      </c>
      <c r="O14" s="26">
        <f>'UGA FAO - Data, Perm Crops'!O8*$D14</f>
        <v>705.08000000000061</v>
      </c>
      <c r="P14" s="26">
        <f>'UGA FAO - Data, Perm Crops'!P8*$D14</f>
        <v>728.00000000000068</v>
      </c>
      <c r="Q14" s="255">
        <f>'UGA FAO - Data, Perm Crops'!Q8*$D14</f>
        <v>720.00000000000068</v>
      </c>
      <c r="R14" s="26">
        <f>'UGA FAO - Data, Perm Crops'!R8*$D14</f>
        <v>936.0000000000008</v>
      </c>
      <c r="S14" s="26">
        <f>'UGA FAO - Data, Perm Crops'!S8*$D14</f>
        <v>880.0000000000008</v>
      </c>
      <c r="T14" s="26">
        <f>'UGA FAO - Data, Perm Crops'!T8*$D14</f>
        <v>880.0000000000008</v>
      </c>
      <c r="U14" s="26">
        <f>'UGA FAO - Data, Perm Crops'!U8*$D14</f>
        <v>736.00000000000068</v>
      </c>
      <c r="V14" s="26">
        <f>'UGA FAO - Data, Perm Crops'!V8*$D14</f>
        <v>616.00000000000057</v>
      </c>
      <c r="W14" s="26">
        <f>'UGA FAO - Data, Perm Crops'!W8*$D14</f>
        <v>608.00000000000057</v>
      </c>
      <c r="X14" s="26">
        <f>'UGA FAO - Data, Perm Crops'!X8*$D14</f>
        <v>436.0000000000004</v>
      </c>
      <c r="Y14" s="26">
        <f>'UGA FAO - Data, Perm Crops'!Y8*$D14</f>
        <v>72.000000000000057</v>
      </c>
      <c r="Z14" s="26">
        <f>'UGA FAO - Data, Perm Crops'!Z8*$D14</f>
        <v>60.000000000000057</v>
      </c>
      <c r="AA14" s="26">
        <f>'UGA FAO - Data, Perm Crops'!AA8*$D14</f>
        <v>68.000000000000057</v>
      </c>
      <c r="AB14" s="26">
        <f>'UGA FAO - Data, Perm Crops'!AB8*$D14</f>
        <v>103.20000000000009</v>
      </c>
      <c r="AC14" s="26">
        <f>'UGA FAO - Data, Perm Crops'!AC8*$D14</f>
        <v>122.16000000000011</v>
      </c>
      <c r="AD14" s="26">
        <f>'UGA FAO - Data, Perm Crops'!AD8*$D14</f>
        <v>208.56000000000017</v>
      </c>
      <c r="AE14" s="26">
        <f>'UGA FAO - Data, Perm Crops'!AE8*$D14</f>
        <v>230.32000000000019</v>
      </c>
      <c r="AF14" s="26">
        <f>'UGA FAO - Data, Perm Crops'!AF8*$D14</f>
        <v>133.40000000000012</v>
      </c>
      <c r="AG14" s="26">
        <f>'UGA FAO - Data, Perm Crops'!AG8*$D14</f>
        <v>140.44000000000011</v>
      </c>
      <c r="AH14" s="26">
        <f>'UGA FAO - Data, Perm Crops'!AH8*$D14</f>
        <v>140.48000000000013</v>
      </c>
      <c r="AI14" s="26">
        <f>'UGA FAO - Data, Perm Crops'!AI8*$D14</f>
        <v>186.32000000000016</v>
      </c>
      <c r="AJ14" s="26">
        <f>'UGA FAO - Data, Perm Crops'!AJ8*$D14</f>
        <v>268.16000000000025</v>
      </c>
      <c r="AK14" s="26">
        <f>'UGA FAO - Data, Perm Crops'!AK8*$D14</f>
        <v>355.08000000000033</v>
      </c>
      <c r="AL14" s="26">
        <f>'UGA FAO - Data, Perm Crops'!AL8*$D14</f>
        <v>380.16000000000031</v>
      </c>
      <c r="AM14" s="26">
        <f>'UGA FAO - Data, Perm Crops'!AM8*$D14</f>
        <v>484.08000000000044</v>
      </c>
      <c r="AN14" s="26">
        <f>'UGA FAO - Data, Perm Crops'!AN8*$D14</f>
        <v>538.48000000000047</v>
      </c>
      <c r="AO14" s="26">
        <f>'UGA FAO - Data, Perm Crops'!AO8*$D14</f>
        <v>507.68000000000046</v>
      </c>
      <c r="AP14" s="26">
        <f>'UGA FAO - Data, Perm Crops'!AP8*$D14</f>
        <v>696.7200000000006</v>
      </c>
      <c r="AQ14" s="26">
        <f>'UGA FAO - Data, Perm Crops'!AQ8*$D14</f>
        <v>843.0000000000008</v>
      </c>
      <c r="AR14" s="26">
        <f>'UGA FAO - Data, Perm Crops'!AR8*$D14</f>
        <v>1036.0400000000009</v>
      </c>
      <c r="AS14" s="26">
        <f>'UGA FAO - Data, Perm Crops'!AS8*$D14</f>
        <v>989.56000000000085</v>
      </c>
      <c r="AT14" s="26">
        <f>'UGA FAO - Data, Perm Crops'!AT8*$D14</f>
        <v>1169.440000000001</v>
      </c>
      <c r="AU14" s="26">
        <f>'UGA FAO - Data, Perm Crops'!AU8*$D14</f>
        <v>1314.2800000000011</v>
      </c>
      <c r="AV14" s="26">
        <f>'UGA FAO - Data, Perm Crops'!AV8*$D14</f>
        <v>1579.0400000000013</v>
      </c>
      <c r="AW14" s="26">
        <f>'UGA FAO - Data, Perm Crops'!AW8*$D14</f>
        <v>1475.8000000000013</v>
      </c>
      <c r="AX14" s="26">
        <f>'UGA FAO - Data, Perm Crops'!AX8*$D14</f>
        <v>1428.2400000000014</v>
      </c>
      <c r="AY14" s="26">
        <f>'UGA FAO - Data, Perm Crops'!AY8*$D14</f>
        <v>1509.3600000000013</v>
      </c>
      <c r="AZ14" s="26">
        <f>'UGA FAO - Data, Perm Crops'!AZ8*$D14</f>
        <v>1373.3600000000013</v>
      </c>
      <c r="BA14" s="26">
        <f>'UGA FAO - Data, Perm Crops'!BA8*$D14</f>
        <v>1796.9200000000017</v>
      </c>
      <c r="BB14" s="26">
        <f>'UGA FAO - Data, Perm Crops'!BB8*$D14</f>
        <v>1712.3200000000015</v>
      </c>
      <c r="BC14" s="26">
        <f>'UGA FAO - Data, Perm Crops'!BC8*$D14</f>
        <v>1946.5200000000018</v>
      </c>
      <c r="BD14" s="26">
        <f>'UGA FAO - Data, Perm Crops'!BD8*$D14</f>
        <v>1967.2800000000018</v>
      </c>
      <c r="BE14" s="26">
        <f>'UGA FAO - Data, Perm Crops'!BE8*$D14</f>
        <v>1407.7600000000014</v>
      </c>
      <c r="BF14" s="26">
        <f>'UGA FAO - Data, Perm Crops'!BF8*$D14</f>
        <v>2317.5600000000022</v>
      </c>
      <c r="BG14" s="26">
        <f>'UGA FAO - Data, Perm Crops'!BG8*$D14</f>
        <v>2438.760000000002</v>
      </c>
      <c r="BH14" s="26">
        <f>'UGA FAO - Data, Perm Crops'!BH8*$D14</f>
        <v>2614.9200000000023</v>
      </c>
      <c r="BI14" s="26">
        <f>'UGA FAO - Data, Perm Crops'!BI8*$D14</f>
        <v>2343.5200000000023</v>
      </c>
      <c r="BJ14" s="26">
        <f>'UGA FAO - Data, Perm Crops'!BJ8*$D14</f>
        <v>1571.9600000000014</v>
      </c>
      <c r="BK14" s="26">
        <f>'UGA FAO - Data, Perm Crops'!BK8*$D14</f>
        <v>2002.2000000000019</v>
      </c>
      <c r="BL14" s="26">
        <f>'UGA FAO - Data, Perm Crops'!BL8*$D14</f>
        <v>2862.6800000000026</v>
      </c>
      <c r="BM14" s="26">
        <f>'UGA FAO - Data, Perm Crops'!BM8*$D14</f>
        <v>2939.4400000000028</v>
      </c>
    </row>
    <row r="15" spans="1:65" ht="101.5" x14ac:dyDescent="0.35">
      <c r="A15" s="55" t="s">
        <v>296</v>
      </c>
      <c r="B15" s="114">
        <v>0.12</v>
      </c>
      <c r="C15" s="68" t="s">
        <v>311</v>
      </c>
      <c r="D15" s="60">
        <f t="shared" si="0"/>
        <v>0.88</v>
      </c>
      <c r="F15" s="55" t="s">
        <v>315</v>
      </c>
      <c r="G15" s="26">
        <f>'UGA FAO - Data, Perm Crops'!G9*$D15</f>
        <v>17.600000000000001</v>
      </c>
      <c r="H15" s="26">
        <f>'UGA FAO - Data, Perm Crops'!H9*$D15</f>
        <v>22</v>
      </c>
      <c r="I15" s="26">
        <f>'UGA FAO - Data, Perm Crops'!I9*$D15</f>
        <v>22</v>
      </c>
      <c r="J15" s="26">
        <f>'UGA FAO - Data, Perm Crops'!J9*$D15</f>
        <v>26.4</v>
      </c>
      <c r="K15" s="26">
        <f>'UGA FAO - Data, Perm Crops'!K9*$D15</f>
        <v>26.4</v>
      </c>
      <c r="L15" s="26">
        <f>'UGA FAO - Data, Perm Crops'!L9*$D15</f>
        <v>28.16</v>
      </c>
      <c r="M15" s="26">
        <f>'UGA FAO - Data, Perm Crops'!M9*$D15</f>
        <v>40.479999999999997</v>
      </c>
      <c r="N15" s="26">
        <f>'UGA FAO - Data, Perm Crops'!N9*$D15</f>
        <v>75.680000000000007</v>
      </c>
      <c r="O15" s="26">
        <f>'UGA FAO - Data, Perm Crops'!O9*$D15</f>
        <v>129.36000000000001</v>
      </c>
      <c r="P15" s="26">
        <f>'UGA FAO - Data, Perm Crops'!P9*$D15</f>
        <v>212.08</v>
      </c>
      <c r="Q15" s="255">
        <f>'UGA FAO - Data, Perm Crops'!Q9*$D15</f>
        <v>127.6</v>
      </c>
      <c r="R15" s="26">
        <f>'UGA FAO - Data, Perm Crops'!R9*$D15</f>
        <v>167.2</v>
      </c>
      <c r="S15" s="26">
        <f>'UGA FAO - Data, Perm Crops'!S9*$D15</f>
        <v>176</v>
      </c>
      <c r="T15" s="26">
        <f>'UGA FAO - Data, Perm Crops'!T9*$D15</f>
        <v>88</v>
      </c>
      <c r="U15" s="26">
        <f>'UGA FAO - Data, Perm Crops'!U9*$D15</f>
        <v>88</v>
      </c>
      <c r="V15" s="26">
        <f>'UGA FAO - Data, Perm Crops'!V9*$D15</f>
        <v>176</v>
      </c>
      <c r="W15" s="26">
        <f>'UGA FAO - Data, Perm Crops'!W9*$D15</f>
        <v>88</v>
      </c>
      <c r="X15" s="26">
        <f>'UGA FAO - Data, Perm Crops'!X9*$D15</f>
        <v>176</v>
      </c>
      <c r="Y15" s="26">
        <f>'UGA FAO - Data, Perm Crops'!Y9*$D15</f>
        <v>176</v>
      </c>
      <c r="Z15" s="26">
        <f>'UGA FAO - Data, Perm Crops'!Z9*$D15</f>
        <v>88</v>
      </c>
      <c r="AA15" s="26">
        <f>'UGA FAO - Data, Perm Crops'!AA9*$D15</f>
        <v>88</v>
      </c>
      <c r="AB15" s="26">
        <f>'UGA FAO - Data, Perm Crops'!AB9*$D15</f>
        <v>88</v>
      </c>
      <c r="AC15" s="26">
        <f>'UGA FAO - Data, Perm Crops'!AC9*$D15</f>
        <v>176</v>
      </c>
      <c r="AD15" s="26">
        <f>'UGA FAO - Data, Perm Crops'!AD9*$D15</f>
        <v>238.48</v>
      </c>
      <c r="AE15" s="26">
        <f>'UGA FAO - Data, Perm Crops'!AE9*$D15</f>
        <v>163.68</v>
      </c>
      <c r="AF15" s="26">
        <f>'UGA FAO - Data, Perm Crops'!AF9*$D15</f>
        <v>60.72</v>
      </c>
      <c r="AG15" s="26">
        <f>'UGA FAO - Data, Perm Crops'!AG9*$D15</f>
        <v>88</v>
      </c>
      <c r="AH15" s="26">
        <f>'UGA FAO - Data, Perm Crops'!AH9*$D15</f>
        <v>197.12</v>
      </c>
      <c r="AI15" s="26">
        <f>'UGA FAO - Data, Perm Crops'!AI9*$D15</f>
        <v>405.68</v>
      </c>
      <c r="AJ15" s="26">
        <f>'UGA FAO - Data, Perm Crops'!AJ9*$D15</f>
        <v>880</v>
      </c>
      <c r="AK15" s="26">
        <f>'UGA FAO - Data, Perm Crops'!AK9*$D15</f>
        <v>1056</v>
      </c>
      <c r="AL15" s="26">
        <f>'UGA FAO - Data, Perm Crops'!AL9*$D15</f>
        <v>1056</v>
      </c>
      <c r="AM15" s="26">
        <f>'UGA FAO - Data, Perm Crops'!AM9*$D15</f>
        <v>1320</v>
      </c>
      <c r="AN15" s="26">
        <f>'UGA FAO - Data, Perm Crops'!AN9*$D15</f>
        <v>1496</v>
      </c>
      <c r="AO15" s="26">
        <f>'UGA FAO - Data, Perm Crops'!AO9*$D15</f>
        <v>1760</v>
      </c>
      <c r="AP15" s="26">
        <f>'UGA FAO - Data, Perm Crops'!AP9*$D15</f>
        <v>2200</v>
      </c>
      <c r="AQ15" s="26">
        <f>'UGA FAO - Data, Perm Crops'!AQ9*$D15</f>
        <v>2376</v>
      </c>
      <c r="AR15" s="26">
        <f>'UGA FAO - Data, Perm Crops'!AR9*$D15</f>
        <v>2464</v>
      </c>
      <c r="AS15" s="26">
        <f>'UGA FAO - Data, Perm Crops'!AS9*$D15</f>
        <v>3080</v>
      </c>
      <c r="AT15" s="26">
        <f>'UGA FAO - Data, Perm Crops'!AT9*$D15</f>
        <v>3476</v>
      </c>
      <c r="AU15" s="26">
        <f>'UGA FAO - Data, Perm Crops'!AU9*$D15</f>
        <v>3476</v>
      </c>
      <c r="AV15" s="26">
        <f>'UGA FAO - Data, Perm Crops'!AV9*$D15</f>
        <v>3080</v>
      </c>
      <c r="AW15" s="26">
        <f>'UGA FAO - Data, Perm Crops'!AW9*$D15</f>
        <v>3344</v>
      </c>
      <c r="AX15" s="26">
        <f>'UGA FAO - Data, Perm Crops'!AX9*$D15</f>
        <v>3960</v>
      </c>
      <c r="AY15" s="26">
        <f>'UGA FAO - Data, Perm Crops'!AY9*$D15</f>
        <v>4400</v>
      </c>
      <c r="AZ15" s="26">
        <f>'UGA FAO - Data, Perm Crops'!AZ9*$D15</f>
        <v>7480</v>
      </c>
      <c r="BA15" s="26">
        <f>'UGA FAO - Data, Perm Crops'!BA9*$D15</f>
        <v>8805.2800000000007</v>
      </c>
      <c r="BB15" s="26">
        <f>'UGA FAO - Data, Perm Crops'!BB9*$D15</f>
        <v>11440</v>
      </c>
      <c r="BC15" s="26">
        <f>'UGA FAO - Data, Perm Crops'!BC9*$D15</f>
        <v>13200</v>
      </c>
      <c r="BD15" s="26">
        <f>'UGA FAO - Data, Perm Crops'!BD9*$D15</f>
        <v>13200</v>
      </c>
      <c r="BE15" s="26">
        <f>'UGA FAO - Data, Perm Crops'!BE9*$D15</f>
        <v>15840</v>
      </c>
      <c r="BF15" s="26">
        <f>'UGA FAO - Data, Perm Crops'!BF9*$D15</f>
        <v>14080</v>
      </c>
      <c r="BG15" s="26">
        <f>'UGA FAO - Data, Perm Crops'!BG9*$D15</f>
        <v>17600</v>
      </c>
      <c r="BH15" s="26">
        <f>'UGA FAO - Data, Perm Crops'!BH9*$D15</f>
        <v>24640</v>
      </c>
      <c r="BI15" s="26">
        <f>'UGA FAO - Data, Perm Crops'!BI9*$D15</f>
        <v>28160</v>
      </c>
      <c r="BJ15" s="26">
        <f>'UGA FAO - Data, Perm Crops'!BJ9*$D15</f>
        <v>30800</v>
      </c>
      <c r="BK15" s="26">
        <f>'UGA FAO - Data, Perm Crops'!BK9*$D15</f>
        <v>30800</v>
      </c>
      <c r="BL15" s="26">
        <f>'UGA FAO - Data, Perm Crops'!BL9*$D15</f>
        <v>30800</v>
      </c>
      <c r="BM15" s="26">
        <f>'UGA FAO - Data, Perm Crops'!BM9*$D15</f>
        <v>30800</v>
      </c>
    </row>
    <row r="16" spans="1:65" x14ac:dyDescent="0.35">
      <c r="A16" s="55" t="s">
        <v>297</v>
      </c>
      <c r="B16" s="114">
        <v>0.12</v>
      </c>
      <c r="C16" s="68" t="s">
        <v>312</v>
      </c>
      <c r="D16" s="60">
        <f t="shared" si="0"/>
        <v>0.88</v>
      </c>
      <c r="F16" s="55" t="s">
        <v>315</v>
      </c>
      <c r="G16" s="26">
        <f>'UGA FAO - Data, Perm Crops'!G10*$D16</f>
        <v>82808</v>
      </c>
      <c r="H16" s="26">
        <f>'UGA FAO - Data, Perm Crops'!H10*$D16</f>
        <v>104720</v>
      </c>
      <c r="I16" s="26">
        <f>'UGA FAO - Data, Perm Crops'!I10*$D16</f>
        <v>139216</v>
      </c>
      <c r="J16" s="26">
        <f>'UGA FAO - Data, Perm Crops'!J10*$D16</f>
        <v>151712</v>
      </c>
      <c r="K16" s="26">
        <f>'UGA FAO - Data, Perm Crops'!K10*$D16</f>
        <v>133848</v>
      </c>
      <c r="L16" s="26">
        <f>'UGA FAO - Data, Perm Crops'!L10*$D16</f>
        <v>135432</v>
      </c>
      <c r="M16" s="26">
        <f>'UGA FAO - Data, Perm Crops'!M10*$D16</f>
        <v>146432</v>
      </c>
      <c r="N16" s="26">
        <f>'UGA FAO - Data, Perm Crops'!N10*$D16</f>
        <v>117040</v>
      </c>
      <c r="O16" s="26">
        <f>'UGA FAO - Data, Perm Crops'!O10*$D16</f>
        <v>217536</v>
      </c>
      <c r="P16" s="26">
        <f>'UGA FAO - Data, Perm Crops'!P10*$D16</f>
        <v>177320</v>
      </c>
      <c r="Q16" s="255">
        <f>'UGA FAO - Data, Perm Crops'!Q10*$D16</f>
        <v>154440</v>
      </c>
      <c r="R16" s="26">
        <f>'UGA FAO - Data, Perm Crops'!R10*$D16</f>
        <v>161656</v>
      </c>
      <c r="S16" s="26">
        <f>'UGA FAO - Data, Perm Crops'!S10*$D16</f>
        <v>187088</v>
      </c>
      <c r="T16" s="26">
        <f>'UGA FAO - Data, Perm Crops'!T10*$D16</f>
        <v>175208</v>
      </c>
      <c r="U16" s="26">
        <f>'UGA FAO - Data, Perm Crops'!U10*$D16</f>
        <v>175120</v>
      </c>
      <c r="V16" s="26">
        <f>'UGA FAO - Data, Perm Crops'!V10*$D16</f>
        <v>120648</v>
      </c>
      <c r="W16" s="26">
        <f>'UGA FAO - Data, Perm Crops'!W10*$D16</f>
        <v>137192</v>
      </c>
      <c r="X16" s="26">
        <f>'UGA FAO - Data, Perm Crops'!X10*$D16</f>
        <v>106744</v>
      </c>
      <c r="Y16" s="26">
        <f>'UGA FAO - Data, Perm Crops'!Y10*$D16</f>
        <v>90640</v>
      </c>
      <c r="Z16" s="26">
        <f>'UGA FAO - Data, Perm Crops'!Z10*$D16</f>
        <v>118976</v>
      </c>
      <c r="AA16" s="26">
        <f>'UGA FAO - Data, Perm Crops'!AA10*$D16</f>
        <v>85800</v>
      </c>
      <c r="AB16" s="26">
        <f>'UGA FAO - Data, Perm Crops'!AB10*$D16</f>
        <v>142442.07999999999</v>
      </c>
      <c r="AC16" s="26">
        <f>'UGA FAO - Data, Perm Crops'!AC10*$D16</f>
        <v>130437.12</v>
      </c>
      <c r="AD16" s="26">
        <f>'UGA FAO - Data, Perm Crops'!AD10*$D16</f>
        <v>128454.48</v>
      </c>
      <c r="AE16" s="26">
        <f>'UGA FAO - Data, Perm Crops'!AE10*$D16</f>
        <v>126715.6</v>
      </c>
      <c r="AF16" s="26">
        <f>'UGA FAO - Data, Perm Crops'!AF10*$D16</f>
        <v>140695.28</v>
      </c>
      <c r="AG16" s="26">
        <f>'UGA FAO - Data, Perm Crops'!AG10*$D16</f>
        <v>147018.96</v>
      </c>
      <c r="AH16" s="26">
        <f>'UGA FAO - Data, Perm Crops'!AH10*$D16</f>
        <v>133018.16</v>
      </c>
      <c r="AI16" s="26">
        <f>'UGA FAO - Data, Perm Crops'!AI10*$D16</f>
        <v>148756.96</v>
      </c>
      <c r="AJ16" s="26">
        <f>'UGA FAO - Data, Perm Crops'!AJ10*$D16</f>
        <v>113297.36</v>
      </c>
      <c r="AK16" s="26">
        <f>'UGA FAO - Data, Perm Crops'!AK10*$D16</f>
        <v>129682.08</v>
      </c>
      <c r="AL16" s="26">
        <f>'UGA FAO - Data, Perm Crops'!AL10*$D16</f>
        <v>97093.92</v>
      </c>
      <c r="AM16" s="26">
        <f>'UGA FAO - Data, Perm Crops'!AM10*$D16</f>
        <v>127204.88</v>
      </c>
      <c r="AN16" s="26">
        <f>'UGA FAO - Data, Perm Crops'!AN10*$D16</f>
        <v>174566.48</v>
      </c>
      <c r="AO16" s="26">
        <f>'UGA FAO - Data, Perm Crops'!AO10*$D16</f>
        <v>159689.20000000001</v>
      </c>
      <c r="AP16" s="26">
        <f>'UGA FAO - Data, Perm Crops'!AP10*$D16</f>
        <v>253374</v>
      </c>
      <c r="AQ16" s="26">
        <f>'UGA FAO - Data, Perm Crops'!AQ10*$D16</f>
        <v>193269.12</v>
      </c>
      <c r="AR16" s="26">
        <f>'UGA FAO - Data, Perm Crops'!AR10*$D16</f>
        <v>180449.28</v>
      </c>
      <c r="AS16" s="26">
        <f>'UGA FAO - Data, Perm Crops'!AS10*$D16</f>
        <v>221655.28</v>
      </c>
      <c r="AT16" s="26">
        <f>'UGA FAO - Data, Perm Crops'!AT10*$D16</f>
        <v>126258</v>
      </c>
      <c r="AU16" s="26">
        <f>'UGA FAO - Data, Perm Crops'!AU10*$D16</f>
        <v>173720.8</v>
      </c>
      <c r="AV16" s="26">
        <f>'UGA FAO - Data, Perm Crops'!AV10*$D16</f>
        <v>184401.36000000002</v>
      </c>
      <c r="AW16" s="26">
        <f>'UGA FAO - Data, Perm Crops'!AW10*$D16</f>
        <v>132766.48000000001</v>
      </c>
      <c r="AX16" s="26">
        <f>'UGA FAO - Data, Perm Crops'!AX10*$D16</f>
        <v>149671.28</v>
      </c>
      <c r="AY16" s="26">
        <f>'UGA FAO - Data, Perm Crops'!AY10*$D16</f>
        <v>139128</v>
      </c>
      <c r="AZ16" s="26">
        <f>'UGA FAO - Data, Perm Crops'!AZ10*$D16</f>
        <v>117312.8</v>
      </c>
      <c r="BA16" s="26">
        <f>'UGA FAO - Data, Perm Crops'!BA10*$D16</f>
        <v>154304.48000000001</v>
      </c>
      <c r="BB16" s="26">
        <f>'UGA FAO - Data, Perm Crops'!BB10*$D16</f>
        <v>186318.88</v>
      </c>
      <c r="BC16" s="26">
        <f>'UGA FAO - Data, Perm Crops'!BC10*$D16</f>
        <v>172366.48</v>
      </c>
      <c r="BD16" s="26">
        <f>'UGA FAO - Data, Perm Crops'!BD10*$D16</f>
        <v>146931.84</v>
      </c>
      <c r="BE16" s="26">
        <f>'UGA FAO - Data, Perm Crops'!BE10*$D16</f>
        <v>168406.48</v>
      </c>
      <c r="BF16" s="26">
        <f>'UGA FAO - Data, Perm Crops'!BF10*$D16</f>
        <v>163790</v>
      </c>
      <c r="BG16" s="26">
        <f>'UGA FAO - Data, Perm Crops'!BG10*$D16</f>
        <v>196146.72</v>
      </c>
      <c r="BH16" s="26">
        <f>'UGA FAO - Data, Perm Crops'!BH10*$D16</f>
        <v>193718.8</v>
      </c>
      <c r="BI16" s="26">
        <f>'UGA FAO - Data, Perm Crops'!BI10*$D16</f>
        <v>201651.12</v>
      </c>
      <c r="BJ16" s="26">
        <f>'UGA FAO - Data, Perm Crops'!BJ10*$D16</f>
        <v>213893.68</v>
      </c>
      <c r="BK16" s="26">
        <f>'UGA FAO - Data, Perm Crops'!BK10*$D16</f>
        <v>265815.44</v>
      </c>
      <c r="BL16" s="26">
        <f>'UGA FAO - Data, Perm Crops'!BL10*$D16</f>
        <v>250118</v>
      </c>
      <c r="BM16" s="26">
        <f>'UGA FAO - Data, Perm Crops'!BM10*$D16</f>
        <v>223597.44</v>
      </c>
    </row>
    <row r="17" spans="1:65" x14ac:dyDescent="0.35">
      <c r="A17" s="55" t="s">
        <v>445</v>
      </c>
      <c r="B17" s="114">
        <v>0.9</v>
      </c>
      <c r="D17" s="60">
        <f t="shared" si="0"/>
        <v>9.9999999999999978E-2</v>
      </c>
      <c r="F17" s="55" t="s">
        <v>315</v>
      </c>
      <c r="G17" s="26">
        <f>'UGA FAO - Data, Perm Crops'!G11*$D17</f>
        <v>93.999999999999986</v>
      </c>
      <c r="H17" s="26">
        <f>'UGA FAO - Data, Perm Crops'!H11*$D17</f>
        <v>51.79999999999999</v>
      </c>
      <c r="I17" s="26">
        <f>'UGA FAO - Data, Perm Crops'!I11*$D17</f>
        <v>41.499999999999993</v>
      </c>
      <c r="J17" s="26">
        <f>'UGA FAO - Data, Perm Crops'!J11*$D17</f>
        <v>38.499999999999993</v>
      </c>
      <c r="K17" s="26">
        <f>'UGA FAO - Data, Perm Crops'!K11*$D17</f>
        <v>34.499999999999993</v>
      </c>
      <c r="L17" s="26">
        <f>'UGA FAO - Data, Perm Crops'!L11*$D17</f>
        <v>29.399999999999995</v>
      </c>
      <c r="M17" s="26">
        <f>'UGA FAO - Data, Perm Crops'!M11*$D17</f>
        <v>19.999999999999996</v>
      </c>
      <c r="N17" s="26">
        <f>'UGA FAO - Data, Perm Crops'!N11*$D17</f>
        <v>39.999999999999993</v>
      </c>
      <c r="O17" s="26">
        <f>'UGA FAO - Data, Perm Crops'!O11*$D17</f>
        <v>0</v>
      </c>
      <c r="P17" s="26">
        <f>'UGA FAO - Data, Perm Crops'!P11*$D17</f>
        <v>0</v>
      </c>
      <c r="Q17" s="255">
        <f>'UGA FAO - Data, Perm Crops'!Q11*$D17</f>
        <v>0</v>
      </c>
      <c r="R17" s="26">
        <f>'UGA FAO - Data, Perm Crops'!R11*$D17</f>
        <v>0</v>
      </c>
      <c r="S17" s="26">
        <f>'UGA FAO - Data, Perm Crops'!S11*$D17</f>
        <v>0</v>
      </c>
      <c r="T17" s="26">
        <f>'UGA FAO - Data, Perm Crops'!T11*$D17</f>
        <v>0</v>
      </c>
      <c r="U17" s="26">
        <f>'UGA FAO - Data, Perm Crops'!U11*$D17</f>
        <v>0</v>
      </c>
      <c r="V17" s="26">
        <f>'UGA FAO - Data, Perm Crops'!V11*$D17</f>
        <v>0</v>
      </c>
      <c r="W17" s="26">
        <f>'UGA FAO - Data, Perm Crops'!W11*$D17</f>
        <v>0</v>
      </c>
      <c r="X17" s="26">
        <f>'UGA FAO - Data, Perm Crops'!X11*$D17</f>
        <v>0</v>
      </c>
      <c r="Y17" s="26">
        <f>'UGA FAO - Data, Perm Crops'!Y11*$D17</f>
        <v>0</v>
      </c>
      <c r="Z17" s="26">
        <f>'UGA FAO - Data, Perm Crops'!Z11*$D17</f>
        <v>0</v>
      </c>
      <c r="AA17" s="26">
        <f>'UGA FAO - Data, Perm Crops'!AA11*$D17</f>
        <v>0</v>
      </c>
      <c r="AB17" s="26">
        <f>'UGA FAO - Data, Perm Crops'!AB11*$D17</f>
        <v>0</v>
      </c>
      <c r="AC17" s="26">
        <f>'UGA FAO - Data, Perm Crops'!AC11*$D17</f>
        <v>0</v>
      </c>
      <c r="AD17" s="26">
        <f>'UGA FAO - Data, Perm Crops'!AD11*$D17</f>
        <v>0</v>
      </c>
      <c r="AE17" s="26">
        <f>'UGA FAO - Data, Perm Crops'!AE11*$D17</f>
        <v>0</v>
      </c>
      <c r="AF17" s="26">
        <f>'UGA FAO - Data, Perm Crops'!AF11*$D17</f>
        <v>0</v>
      </c>
      <c r="AG17" s="26">
        <f>'UGA FAO - Data, Perm Crops'!AG11*$D17</f>
        <v>0</v>
      </c>
      <c r="AH17" s="26">
        <f>'UGA FAO - Data, Perm Crops'!AH11*$D17</f>
        <v>0</v>
      </c>
      <c r="AI17" s="26">
        <f>'UGA FAO - Data, Perm Crops'!AI11*$D17</f>
        <v>0</v>
      </c>
      <c r="AJ17" s="26">
        <f>'UGA FAO - Data, Perm Crops'!AJ11*$D17</f>
        <v>0</v>
      </c>
      <c r="AK17" s="26">
        <f>'UGA FAO - Data, Perm Crops'!AK11*$D17</f>
        <v>0</v>
      </c>
      <c r="AL17" s="26">
        <f>'UGA FAO - Data, Perm Crops'!AL11*$D17</f>
        <v>0</v>
      </c>
      <c r="AM17" s="26">
        <f>'UGA FAO - Data, Perm Crops'!AM11*$D17</f>
        <v>0</v>
      </c>
      <c r="AN17" s="26">
        <f>'UGA FAO - Data, Perm Crops'!AN11*$D17</f>
        <v>0</v>
      </c>
      <c r="AO17" s="26">
        <f>'UGA FAO - Data, Perm Crops'!AO11*$D17</f>
        <v>0</v>
      </c>
      <c r="AP17" s="26">
        <f>'UGA FAO - Data, Perm Crops'!AP11*$D17</f>
        <v>0</v>
      </c>
      <c r="AQ17" s="26">
        <f>'UGA FAO - Data, Perm Crops'!AQ11*$D17</f>
        <v>0</v>
      </c>
      <c r="AR17" s="26">
        <f>'UGA FAO - Data, Perm Crops'!AR11*$D17</f>
        <v>0</v>
      </c>
      <c r="AS17" s="26">
        <f>'UGA FAO - Data, Perm Crops'!AS11*$D17</f>
        <v>0</v>
      </c>
      <c r="AT17" s="26">
        <f>'UGA FAO - Data, Perm Crops'!AT11*$D17</f>
        <v>0</v>
      </c>
      <c r="AU17" s="26">
        <f>'UGA FAO - Data, Perm Crops'!AU11*$D17</f>
        <v>0</v>
      </c>
      <c r="AV17" s="26">
        <f>'UGA FAO - Data, Perm Crops'!AV11*$D17</f>
        <v>0</v>
      </c>
      <c r="AW17" s="26">
        <f>'UGA FAO - Data, Perm Crops'!AW11*$D17</f>
        <v>0</v>
      </c>
      <c r="AX17" s="26">
        <f>'UGA FAO - Data, Perm Crops'!AX11*$D17</f>
        <v>0</v>
      </c>
      <c r="AY17" s="26">
        <f>'UGA FAO - Data, Perm Crops'!AY11*$D17</f>
        <v>0</v>
      </c>
      <c r="AZ17" s="26">
        <f>'UGA FAO - Data, Perm Crops'!AZ11*$D17</f>
        <v>0.49999999999999989</v>
      </c>
      <c r="BA17" s="26">
        <f>'UGA FAO - Data, Perm Crops'!BA11*$D17</f>
        <v>0.49999999999999989</v>
      </c>
      <c r="BB17" s="26">
        <f>'UGA FAO - Data, Perm Crops'!BB11*$D17</f>
        <v>0.49999999999999989</v>
      </c>
      <c r="BC17" s="26">
        <f>'UGA FAO - Data, Perm Crops'!BC11*$D17</f>
        <v>0.29999999999999993</v>
      </c>
      <c r="BD17" s="26">
        <f>'UGA FAO - Data, Perm Crops'!BD11*$D17</f>
        <v>0.29999999999999993</v>
      </c>
      <c r="BE17" s="26">
        <f>'UGA FAO - Data, Perm Crops'!BE11*$D17</f>
        <v>0.29999999999999993</v>
      </c>
      <c r="BF17" s="26">
        <f>'UGA FAO - Data, Perm Crops'!BF11*$D17</f>
        <v>0.39999999999999991</v>
      </c>
      <c r="BG17" s="26">
        <f>'UGA FAO - Data, Perm Crops'!BG11*$D17</f>
        <v>0.39999999999999991</v>
      </c>
      <c r="BH17" s="26">
        <f>'UGA FAO - Data, Perm Crops'!BH11*$D17</f>
        <v>0.39999999999999991</v>
      </c>
      <c r="BI17" s="26">
        <f>'UGA FAO - Data, Perm Crops'!BI11*$D17</f>
        <v>0.39999999999999991</v>
      </c>
      <c r="BJ17" s="26">
        <f>'UGA FAO - Data, Perm Crops'!BJ11*$D17</f>
        <v>0.39999999999999991</v>
      </c>
      <c r="BK17" s="26">
        <f>'UGA FAO - Data, Perm Crops'!BK11*$D17</f>
        <v>0.49999999999999989</v>
      </c>
      <c r="BL17" s="26">
        <f>'UGA FAO - Data, Perm Crops'!BL11*$D17</f>
        <v>0.49999999999999989</v>
      </c>
      <c r="BM17" s="26">
        <f>'UGA FAO - Data, Perm Crops'!BM11*$D17</f>
        <v>0.49999999999999989</v>
      </c>
    </row>
    <row r="18" spans="1:65" x14ac:dyDescent="0.35">
      <c r="A18" s="55" t="s">
        <v>300</v>
      </c>
      <c r="B18" s="114">
        <v>0.17100000000000001</v>
      </c>
      <c r="C18" s="68" t="s">
        <v>307</v>
      </c>
      <c r="D18" s="60">
        <f t="shared" si="0"/>
        <v>0.82899999999999996</v>
      </c>
      <c r="F18" s="55" t="s">
        <v>315</v>
      </c>
      <c r="G18" s="26">
        <f>'UGA FAO - Data, Perm Crops'!G12*$D18</f>
        <v>99.47999999999999</v>
      </c>
      <c r="H18" s="26">
        <f>'UGA FAO - Data, Perm Crops'!H12*$D18</f>
        <v>99.47999999999999</v>
      </c>
      <c r="I18" s="26">
        <f>'UGA FAO - Data, Perm Crops'!I12*$D18</f>
        <v>99.47999999999999</v>
      </c>
      <c r="J18" s="26">
        <f>'UGA FAO - Data, Perm Crops'!J12*$D18</f>
        <v>100.309</v>
      </c>
      <c r="K18" s="26">
        <f>'UGA FAO - Data, Perm Crops'!K12*$D18</f>
        <v>100.309</v>
      </c>
      <c r="L18" s="26">
        <f>'UGA FAO - Data, Perm Crops'!L12*$D18</f>
        <v>101.13799999999999</v>
      </c>
      <c r="M18" s="26">
        <f>'UGA FAO - Data, Perm Crops'!M12*$D18</f>
        <v>101.13799999999999</v>
      </c>
      <c r="N18" s="26">
        <f>'UGA FAO - Data, Perm Crops'!N12*$D18</f>
        <v>101.967</v>
      </c>
      <c r="O18" s="26">
        <f>'UGA FAO - Data, Perm Crops'!O12*$D18</f>
        <v>101.967</v>
      </c>
      <c r="P18" s="26">
        <f>'UGA FAO - Data, Perm Crops'!P12*$D18</f>
        <v>101.967</v>
      </c>
      <c r="Q18" s="255">
        <f>'UGA FAO - Data, Perm Crops'!Q12*$D18</f>
        <v>102.79599999999999</v>
      </c>
      <c r="R18" s="26">
        <f>'UGA FAO - Data, Perm Crops'!R12*$D18</f>
        <v>102.79599999999999</v>
      </c>
      <c r="S18" s="26">
        <f>'UGA FAO - Data, Perm Crops'!S12*$D18</f>
        <v>102.79599999999999</v>
      </c>
      <c r="T18" s="26">
        <f>'UGA FAO - Data, Perm Crops'!T12*$D18</f>
        <v>102.79599999999999</v>
      </c>
      <c r="U18" s="26">
        <f>'UGA FAO - Data, Perm Crops'!U12*$D18</f>
        <v>86.215999999999994</v>
      </c>
      <c r="V18" s="26">
        <f>'UGA FAO - Data, Perm Crops'!V12*$D18</f>
        <v>71.293999999999997</v>
      </c>
      <c r="W18" s="26">
        <f>'UGA FAO - Data, Perm Crops'!W12*$D18</f>
        <v>141.75899999999999</v>
      </c>
      <c r="X18" s="26">
        <f>'UGA FAO - Data, Perm Crops'!X12*$D18</f>
        <v>141.75899999999999</v>
      </c>
      <c r="Y18" s="26">
        <f>'UGA FAO - Data, Perm Crops'!Y12*$D18</f>
        <v>124.35</v>
      </c>
      <c r="Z18" s="26">
        <f>'UGA FAO - Data, Perm Crops'!Z12*$D18</f>
        <v>107.77</v>
      </c>
      <c r="AA18" s="26">
        <f>'UGA FAO - Data, Perm Crops'!AA12*$D18</f>
        <v>91.19</v>
      </c>
      <c r="AB18" s="26">
        <f>'UGA FAO - Data, Perm Crops'!AB12*$D18</f>
        <v>82.899999999999991</v>
      </c>
      <c r="AC18" s="26">
        <f>'UGA FAO - Data, Perm Crops'!AC12*$D18</f>
        <v>124.35</v>
      </c>
      <c r="AD18" s="26">
        <f>'UGA FAO - Data, Perm Crops'!AD12*$D18</f>
        <v>140.93</v>
      </c>
      <c r="AE18" s="26">
        <f>'UGA FAO - Data, Perm Crops'!AE12*$D18</f>
        <v>149.22</v>
      </c>
      <c r="AF18" s="26">
        <f>'UGA FAO - Data, Perm Crops'!AF12*$D18</f>
        <v>157.51</v>
      </c>
      <c r="AG18" s="26">
        <f>'UGA FAO - Data, Perm Crops'!AG12*$D18</f>
        <v>165.79999999999998</v>
      </c>
      <c r="AH18" s="26">
        <f>'UGA FAO - Data, Perm Crops'!AH12*$D18</f>
        <v>169.94499999999999</v>
      </c>
      <c r="AI18" s="26">
        <f>'UGA FAO - Data, Perm Crops'!AI12*$D18</f>
        <v>174.09</v>
      </c>
      <c r="AJ18" s="26">
        <f>'UGA FAO - Data, Perm Crops'!AJ12*$D18</f>
        <v>182.38</v>
      </c>
      <c r="AK18" s="26">
        <f>'UGA FAO - Data, Perm Crops'!AK12*$D18</f>
        <v>190.67</v>
      </c>
      <c r="AL18" s="26">
        <f>'UGA FAO - Data, Perm Crops'!AL12*$D18</f>
        <v>198.95999999999998</v>
      </c>
      <c r="AM18" s="26">
        <f>'UGA FAO - Data, Perm Crops'!AM12*$D18</f>
        <v>207.25</v>
      </c>
      <c r="AN18" s="26">
        <f>'UGA FAO - Data, Perm Crops'!AN12*$D18</f>
        <v>215.54</v>
      </c>
      <c r="AO18" s="26">
        <f>'UGA FAO - Data, Perm Crops'!AO12*$D18</f>
        <v>223.82999999999998</v>
      </c>
      <c r="AP18" s="26">
        <f>'UGA FAO - Data, Perm Crops'!AP12*$D18</f>
        <v>232.11999999999998</v>
      </c>
      <c r="AQ18" s="26">
        <f>'UGA FAO - Data, Perm Crops'!AQ12*$D18</f>
        <v>237.923</v>
      </c>
      <c r="AR18" s="26">
        <f>'UGA FAO - Data, Perm Crops'!AR12*$D18</f>
        <v>240.41</v>
      </c>
      <c r="AS18" s="26">
        <f>'UGA FAO - Data, Perm Crops'!AS12*$D18</f>
        <v>244.55499999999998</v>
      </c>
      <c r="AT18" s="26">
        <f>'UGA FAO - Data, Perm Crops'!AT12*$D18</f>
        <v>248.7</v>
      </c>
      <c r="AU18" s="26">
        <f>'UGA FAO - Data, Perm Crops'!AU12*$D18</f>
        <v>0</v>
      </c>
      <c r="AV18" s="26">
        <f>'UGA FAO - Data, Perm Crops'!AV12*$D18</f>
        <v>0</v>
      </c>
      <c r="AW18" s="26">
        <f>'UGA FAO - Data, Perm Crops'!AW12*$D18</f>
        <v>0</v>
      </c>
      <c r="AX18" s="26">
        <f>'UGA FAO - Data, Perm Crops'!AX12*$D18</f>
        <v>0</v>
      </c>
      <c r="AY18" s="26">
        <f>'UGA FAO - Data, Perm Crops'!AY12*$D18</f>
        <v>0</v>
      </c>
      <c r="AZ18" s="26">
        <f>'UGA FAO - Data, Perm Crops'!AZ12*$D18</f>
        <v>0</v>
      </c>
      <c r="BA18" s="26">
        <f>'UGA FAO - Data, Perm Crops'!BA12*$D18</f>
        <v>0</v>
      </c>
      <c r="BB18" s="26">
        <f>'UGA FAO - Data, Perm Crops'!BB12*$D18</f>
        <v>0</v>
      </c>
      <c r="BC18" s="26">
        <f>'UGA FAO - Data, Perm Crops'!BC12*$D18</f>
        <v>0</v>
      </c>
      <c r="BD18" s="26">
        <f>'UGA FAO - Data, Perm Crops'!BD12*$D18</f>
        <v>0</v>
      </c>
      <c r="BE18" s="26">
        <f>'UGA FAO - Data, Perm Crops'!BE12*$D18</f>
        <v>0</v>
      </c>
      <c r="BF18" s="26">
        <f>'UGA FAO - Data, Perm Crops'!BF12*$D18</f>
        <v>0</v>
      </c>
      <c r="BG18" s="26">
        <f>'UGA FAO - Data, Perm Crops'!BG12*$D18</f>
        <v>0</v>
      </c>
      <c r="BH18" s="26">
        <f>'UGA FAO - Data, Perm Crops'!BH12*$D18</f>
        <v>0</v>
      </c>
      <c r="BI18" s="26">
        <f>'UGA FAO - Data, Perm Crops'!BI12*$D18</f>
        <v>0</v>
      </c>
      <c r="BJ18" s="26">
        <f>'UGA FAO - Data, Perm Crops'!BJ12*$D18</f>
        <v>0</v>
      </c>
      <c r="BK18" s="26">
        <f>'UGA FAO - Data, Perm Crops'!BK12*$D18</f>
        <v>0</v>
      </c>
      <c r="BL18" s="26">
        <f>'UGA FAO - Data, Perm Crops'!BL12*$D18</f>
        <v>0</v>
      </c>
      <c r="BM18" s="26">
        <f>'UGA FAO - Data, Perm Crops'!BM12*$D18</f>
        <v>0</v>
      </c>
    </row>
    <row r="19" spans="1:65" x14ac:dyDescent="0.35">
      <c r="H19" s="26"/>
      <c r="I19" s="26"/>
      <c r="J19" s="26"/>
      <c r="K19" s="26"/>
      <c r="L19" s="26"/>
      <c r="M19" s="26"/>
      <c r="N19" s="26"/>
      <c r="O19" s="26"/>
      <c r="P19" s="26"/>
      <c r="Q19" s="255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35">
      <c r="A20" s="156" t="s">
        <v>317</v>
      </c>
      <c r="F20" s="55" t="s">
        <v>315</v>
      </c>
      <c r="G20" s="120">
        <f t="shared" ref="G20:BM20" si="1">SUM(G9:G19)</f>
        <v>1580908.58</v>
      </c>
      <c r="H20" s="120">
        <f t="shared" si="1"/>
        <v>1680842.1400000001</v>
      </c>
      <c r="I20" s="120">
        <f t="shared" si="1"/>
        <v>1871332.48</v>
      </c>
      <c r="J20" s="120">
        <f t="shared" si="1"/>
        <v>1961899.1089999999</v>
      </c>
      <c r="K20" s="120">
        <f t="shared" si="1"/>
        <v>1398071.7489999996</v>
      </c>
      <c r="L20" s="120">
        <f t="shared" si="1"/>
        <v>1564527.798</v>
      </c>
      <c r="M20" s="120">
        <f t="shared" si="1"/>
        <v>1985542.398</v>
      </c>
      <c r="N20" s="120">
        <f t="shared" si="1"/>
        <v>2232623.8670000006</v>
      </c>
      <c r="O20" s="120">
        <f t="shared" si="1"/>
        <v>2450742.7069999999</v>
      </c>
      <c r="P20" s="120">
        <f t="shared" si="1"/>
        <v>3252372.9470000002</v>
      </c>
      <c r="Q20" s="253">
        <f t="shared" si="1"/>
        <v>3177411.8960000002</v>
      </c>
      <c r="R20" s="120">
        <f t="shared" si="1"/>
        <v>3220224.0960000004</v>
      </c>
      <c r="S20" s="120">
        <f t="shared" si="1"/>
        <v>3439999.4960000003</v>
      </c>
      <c r="T20" s="120">
        <f t="shared" si="1"/>
        <v>3724212.0959999999</v>
      </c>
      <c r="U20" s="120">
        <f t="shared" si="1"/>
        <v>3815304.1159999999</v>
      </c>
      <c r="V20" s="120">
        <f t="shared" si="1"/>
        <v>3385385.7940000002</v>
      </c>
      <c r="W20" s="120">
        <f t="shared" si="1"/>
        <v>3558074.8590000002</v>
      </c>
      <c r="X20" s="120">
        <f t="shared" si="1"/>
        <v>3652262.8590000002</v>
      </c>
      <c r="Y20" s="120">
        <f t="shared" si="1"/>
        <v>2561867.4500000002</v>
      </c>
      <c r="Z20" s="120">
        <f t="shared" si="1"/>
        <v>2439996.87</v>
      </c>
      <c r="AA20" s="120">
        <f t="shared" si="1"/>
        <v>2485607.59</v>
      </c>
      <c r="AB20" s="120">
        <f t="shared" si="1"/>
        <v>2821377.18</v>
      </c>
      <c r="AC20" s="120">
        <f t="shared" si="1"/>
        <v>2769687.1300000004</v>
      </c>
      <c r="AD20" s="120">
        <f t="shared" si="1"/>
        <v>2673100.5500000003</v>
      </c>
      <c r="AE20" s="120">
        <f t="shared" si="1"/>
        <v>2763986.9200000004</v>
      </c>
      <c r="AF20" s="120">
        <f t="shared" si="1"/>
        <v>2818382.9099999997</v>
      </c>
      <c r="AG20" s="120">
        <f t="shared" si="1"/>
        <v>3014812.1999999997</v>
      </c>
      <c r="AH20" s="120">
        <f t="shared" si="1"/>
        <v>3105133.2050000001</v>
      </c>
      <c r="AI20" s="120">
        <f t="shared" si="1"/>
        <v>3192349.9</v>
      </c>
      <c r="AJ20" s="120">
        <f t="shared" si="1"/>
        <v>3320670.4</v>
      </c>
      <c r="AK20" s="120">
        <f t="shared" si="1"/>
        <v>3432530.43</v>
      </c>
      <c r="AL20" s="120">
        <f t="shared" si="1"/>
        <v>3290377.04</v>
      </c>
      <c r="AM20" s="120">
        <f t="shared" si="1"/>
        <v>3485794.71</v>
      </c>
      <c r="AN20" s="120">
        <f t="shared" si="1"/>
        <v>3644482.6</v>
      </c>
      <c r="AO20" s="120">
        <f t="shared" si="1"/>
        <v>3830839.2100000004</v>
      </c>
      <c r="AP20" s="120">
        <f t="shared" si="1"/>
        <v>3977805.8400000003</v>
      </c>
      <c r="AQ20" s="120">
        <f t="shared" si="1"/>
        <v>3980781.5430000001</v>
      </c>
      <c r="AR20" s="120">
        <f t="shared" si="1"/>
        <v>3975015.73</v>
      </c>
      <c r="AS20" s="120">
        <f t="shared" si="1"/>
        <v>3874366.395</v>
      </c>
      <c r="AT20" s="120">
        <f t="shared" si="1"/>
        <v>3969195.14</v>
      </c>
      <c r="AU20" s="120">
        <f t="shared" si="1"/>
        <v>4135368.8519999995</v>
      </c>
      <c r="AV20" s="120">
        <f t="shared" si="1"/>
        <v>4208139.7660000008</v>
      </c>
      <c r="AW20" s="120">
        <f t="shared" si="1"/>
        <v>4082959.5379999997</v>
      </c>
      <c r="AX20" s="120">
        <f t="shared" si="1"/>
        <v>4095212.1119999997</v>
      </c>
      <c r="AY20" s="120">
        <f t="shared" si="1"/>
        <v>3834375.37</v>
      </c>
      <c r="AZ20" s="120">
        <f t="shared" si="1"/>
        <v>3818620.571</v>
      </c>
      <c r="BA20" s="120">
        <f t="shared" si="1"/>
        <v>3930291.8979999996</v>
      </c>
      <c r="BB20" s="120">
        <f t="shared" si="1"/>
        <v>2011577.25</v>
      </c>
      <c r="BC20" s="120">
        <f t="shared" si="1"/>
        <v>2112281.8149999999</v>
      </c>
      <c r="BD20" s="120">
        <f t="shared" si="1"/>
        <v>2152750.42</v>
      </c>
      <c r="BE20" s="120">
        <f t="shared" si="1"/>
        <v>2173158.75</v>
      </c>
      <c r="BF20" s="120">
        <f t="shared" si="1"/>
        <v>2089138.57</v>
      </c>
      <c r="BG20" s="120">
        <f t="shared" si="1"/>
        <v>2073350.1290000002</v>
      </c>
      <c r="BH20" s="120">
        <f t="shared" si="1"/>
        <v>2154795.8190000001</v>
      </c>
      <c r="BI20" s="120">
        <f t="shared" si="1"/>
        <v>2061010.2009999999</v>
      </c>
      <c r="BJ20" s="120">
        <f t="shared" si="1"/>
        <v>1720954.3119999999</v>
      </c>
      <c r="BK20" s="120">
        <f t="shared" si="1"/>
        <v>1808902.2109999999</v>
      </c>
      <c r="BL20" s="120">
        <f t="shared" si="1"/>
        <v>1777351.963</v>
      </c>
      <c r="BM20" s="120">
        <f t="shared" si="1"/>
        <v>1739594.5750000002</v>
      </c>
    </row>
    <row r="21" spans="1:65" x14ac:dyDescent="0.35">
      <c r="A21" s="58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25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</row>
    <row r="22" spans="1:65" x14ac:dyDescent="0.35">
      <c r="A22" s="58" t="s">
        <v>505</v>
      </c>
      <c r="D22" s="60" t="s">
        <v>504</v>
      </c>
      <c r="H22" s="26"/>
      <c r="I22" s="26"/>
      <c r="J22" s="26"/>
      <c r="K22" s="26"/>
      <c r="L22" s="26"/>
      <c r="M22" s="26"/>
      <c r="N22" s="26"/>
      <c r="O22" s="26"/>
      <c r="P22" s="26"/>
      <c r="Q22" s="255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35">
      <c r="A23" s="69" t="s">
        <v>503</v>
      </c>
      <c r="D23" s="60">
        <v>0.5</v>
      </c>
      <c r="F23" s="55" t="s">
        <v>510</v>
      </c>
      <c r="G23" s="120">
        <f t="shared" ref="G23:BM23" si="2">G20*$D23</f>
        <v>790454.29</v>
      </c>
      <c r="H23" s="120">
        <f t="shared" si="2"/>
        <v>840421.07000000007</v>
      </c>
      <c r="I23" s="120">
        <f t="shared" si="2"/>
        <v>935666.24</v>
      </c>
      <c r="J23" s="120">
        <f t="shared" si="2"/>
        <v>980949.55449999997</v>
      </c>
      <c r="K23" s="120">
        <f t="shared" si="2"/>
        <v>699035.8744999998</v>
      </c>
      <c r="L23" s="120">
        <f t="shared" si="2"/>
        <v>782263.89899999998</v>
      </c>
      <c r="M23" s="120">
        <f t="shared" si="2"/>
        <v>992771.19900000002</v>
      </c>
      <c r="N23" s="120">
        <f t="shared" si="2"/>
        <v>1116311.9335000003</v>
      </c>
      <c r="O23" s="120">
        <f t="shared" si="2"/>
        <v>1225371.3535</v>
      </c>
      <c r="P23" s="120">
        <f t="shared" si="2"/>
        <v>1626186.4735000001</v>
      </c>
      <c r="Q23" s="253">
        <f t="shared" si="2"/>
        <v>1588705.9480000001</v>
      </c>
      <c r="R23" s="120">
        <f t="shared" si="2"/>
        <v>1610112.0480000002</v>
      </c>
      <c r="S23" s="120">
        <f t="shared" si="2"/>
        <v>1719999.7480000001</v>
      </c>
      <c r="T23" s="120">
        <f t="shared" si="2"/>
        <v>1862106.048</v>
      </c>
      <c r="U23" s="120">
        <f t="shared" si="2"/>
        <v>1907652.058</v>
      </c>
      <c r="V23" s="120">
        <f t="shared" si="2"/>
        <v>1692692.8970000001</v>
      </c>
      <c r="W23" s="120">
        <f t="shared" si="2"/>
        <v>1779037.4295000001</v>
      </c>
      <c r="X23" s="120">
        <f t="shared" si="2"/>
        <v>1826131.4295000001</v>
      </c>
      <c r="Y23" s="120">
        <f t="shared" si="2"/>
        <v>1280933.7250000001</v>
      </c>
      <c r="Z23" s="120">
        <f t="shared" si="2"/>
        <v>1219998.4350000001</v>
      </c>
      <c r="AA23" s="120">
        <f t="shared" si="2"/>
        <v>1242803.7949999999</v>
      </c>
      <c r="AB23" s="120">
        <f t="shared" si="2"/>
        <v>1410688.59</v>
      </c>
      <c r="AC23" s="120">
        <f t="shared" si="2"/>
        <v>1384843.5650000002</v>
      </c>
      <c r="AD23" s="120">
        <f t="shared" si="2"/>
        <v>1336550.2750000001</v>
      </c>
      <c r="AE23" s="120">
        <f t="shared" si="2"/>
        <v>1381993.4600000002</v>
      </c>
      <c r="AF23" s="120">
        <f t="shared" si="2"/>
        <v>1409191.4549999998</v>
      </c>
      <c r="AG23" s="120">
        <f t="shared" si="2"/>
        <v>1507406.0999999999</v>
      </c>
      <c r="AH23" s="120">
        <f t="shared" si="2"/>
        <v>1552566.6025</v>
      </c>
      <c r="AI23" s="120">
        <f t="shared" si="2"/>
        <v>1596174.95</v>
      </c>
      <c r="AJ23" s="120">
        <f t="shared" si="2"/>
        <v>1660335.2</v>
      </c>
      <c r="AK23" s="120">
        <f t="shared" si="2"/>
        <v>1716265.2150000001</v>
      </c>
      <c r="AL23" s="120">
        <f t="shared" si="2"/>
        <v>1645188.52</v>
      </c>
      <c r="AM23" s="120">
        <f t="shared" si="2"/>
        <v>1742897.355</v>
      </c>
      <c r="AN23" s="120">
        <f t="shared" si="2"/>
        <v>1822241.3</v>
      </c>
      <c r="AO23" s="120">
        <f t="shared" si="2"/>
        <v>1915419.6050000002</v>
      </c>
      <c r="AP23" s="120">
        <f t="shared" si="2"/>
        <v>1988902.9200000002</v>
      </c>
      <c r="AQ23" s="120">
        <f t="shared" si="2"/>
        <v>1990390.7715</v>
      </c>
      <c r="AR23" s="120">
        <f t="shared" si="2"/>
        <v>1987507.865</v>
      </c>
      <c r="AS23" s="120">
        <f t="shared" si="2"/>
        <v>1937183.1975</v>
      </c>
      <c r="AT23" s="120">
        <f t="shared" si="2"/>
        <v>1984597.57</v>
      </c>
      <c r="AU23" s="120">
        <f t="shared" si="2"/>
        <v>2067684.4259999997</v>
      </c>
      <c r="AV23" s="120">
        <f t="shared" si="2"/>
        <v>2104069.8830000004</v>
      </c>
      <c r="AW23" s="120">
        <f t="shared" si="2"/>
        <v>2041479.7689999999</v>
      </c>
      <c r="AX23" s="120">
        <f t="shared" si="2"/>
        <v>2047606.0559999999</v>
      </c>
      <c r="AY23" s="120">
        <f t="shared" si="2"/>
        <v>1917187.6850000001</v>
      </c>
      <c r="AZ23" s="120">
        <f t="shared" si="2"/>
        <v>1909310.2855</v>
      </c>
      <c r="BA23" s="120">
        <f t="shared" si="2"/>
        <v>1965145.9489999998</v>
      </c>
      <c r="BB23" s="120">
        <f t="shared" si="2"/>
        <v>1005788.625</v>
      </c>
      <c r="BC23" s="120">
        <f t="shared" si="2"/>
        <v>1056140.9075</v>
      </c>
      <c r="BD23" s="120">
        <f t="shared" si="2"/>
        <v>1076375.21</v>
      </c>
      <c r="BE23" s="120">
        <f t="shared" si="2"/>
        <v>1086579.375</v>
      </c>
      <c r="BF23" s="120">
        <f t="shared" si="2"/>
        <v>1044569.285</v>
      </c>
      <c r="BG23" s="120">
        <f t="shared" si="2"/>
        <v>1036675.0645000001</v>
      </c>
      <c r="BH23" s="120">
        <f t="shared" si="2"/>
        <v>1077397.9095000001</v>
      </c>
      <c r="BI23" s="120">
        <f t="shared" si="2"/>
        <v>1030505.1004999999</v>
      </c>
      <c r="BJ23" s="120">
        <f t="shared" si="2"/>
        <v>860477.15599999996</v>
      </c>
      <c r="BK23" s="120">
        <f t="shared" si="2"/>
        <v>904451.10549999995</v>
      </c>
      <c r="BL23" s="120">
        <f t="shared" si="2"/>
        <v>888675.98149999999</v>
      </c>
      <c r="BM23" s="120">
        <f t="shared" si="2"/>
        <v>869797.28750000009</v>
      </c>
    </row>
    <row r="24" spans="1:65" s="59" customFormat="1" x14ac:dyDescent="0.35">
      <c r="B24" s="249"/>
      <c r="C24" s="250"/>
      <c r="D24" s="251"/>
      <c r="F24" s="5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256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26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</row>
    <row r="26" spans="1:65" s="52" customFormat="1" x14ac:dyDescent="0.35">
      <c r="B26" s="257"/>
      <c r="C26" s="258"/>
      <c r="D26" s="259"/>
      <c r="G26" s="260"/>
    </row>
    <row r="28" spans="1:65" x14ac:dyDescent="0.35">
      <c r="A28" s="55" t="s">
        <v>272</v>
      </c>
      <c r="B28" s="114">
        <v>0.86</v>
      </c>
      <c r="D28" s="60">
        <f t="shared" ref="D28:D49" si="3">1-B28</f>
        <v>0.14000000000000001</v>
      </c>
    </row>
    <row r="29" spans="1:65" x14ac:dyDescent="0.35">
      <c r="A29" s="55" t="s">
        <v>273</v>
      </c>
      <c r="B29" s="114">
        <v>0.75</v>
      </c>
      <c r="C29" s="68" t="s">
        <v>307</v>
      </c>
      <c r="D29" s="60">
        <f t="shared" si="3"/>
        <v>0.25</v>
      </c>
    </row>
    <row r="30" spans="1:65" x14ac:dyDescent="0.35">
      <c r="A30" s="204" t="s">
        <v>281</v>
      </c>
      <c r="B30" s="114">
        <v>0.61</v>
      </c>
      <c r="C30" s="204"/>
      <c r="D30" s="60">
        <f t="shared" si="3"/>
        <v>0.39</v>
      </c>
    </row>
    <row r="31" spans="1:65" x14ac:dyDescent="0.35">
      <c r="A31" s="55" t="s">
        <v>274</v>
      </c>
      <c r="B31" s="114">
        <v>0.86</v>
      </c>
      <c r="D31" s="60">
        <f t="shared" si="3"/>
        <v>0.14000000000000001</v>
      </c>
    </row>
    <row r="32" spans="1:65" x14ac:dyDescent="0.35">
      <c r="A32" s="55" t="s">
        <v>275</v>
      </c>
      <c r="B32" s="114">
        <v>0.86</v>
      </c>
      <c r="D32" s="60">
        <f t="shared" si="3"/>
        <v>0.14000000000000001</v>
      </c>
    </row>
    <row r="33" spans="1:4" x14ac:dyDescent="0.35">
      <c r="A33" s="55" t="s">
        <v>276</v>
      </c>
      <c r="B33" s="114">
        <v>0.79</v>
      </c>
      <c r="D33" s="60">
        <f t="shared" si="3"/>
        <v>0.20999999999999996</v>
      </c>
    </row>
    <row r="34" spans="1:4" x14ac:dyDescent="0.35">
      <c r="A34" s="55" t="s">
        <v>277</v>
      </c>
      <c r="B34" s="114">
        <v>0.83499999999999996</v>
      </c>
      <c r="C34" s="68" t="s">
        <v>307</v>
      </c>
      <c r="D34" s="60">
        <f t="shared" si="3"/>
        <v>0.16500000000000004</v>
      </c>
    </row>
    <row r="35" spans="1:4" x14ac:dyDescent="0.35">
      <c r="A35" s="55" t="s">
        <v>278</v>
      </c>
      <c r="B35" s="114">
        <v>0.88</v>
      </c>
      <c r="C35" s="68" t="s">
        <v>307</v>
      </c>
      <c r="D35" s="60">
        <f t="shared" si="3"/>
        <v>0.12</v>
      </c>
    </row>
    <row r="36" spans="1:4" x14ac:dyDescent="0.35">
      <c r="A36" s="55" t="s">
        <v>279</v>
      </c>
      <c r="B36" s="114">
        <v>0.89</v>
      </c>
      <c r="C36" s="68" t="s">
        <v>307</v>
      </c>
      <c r="D36" s="60">
        <f t="shared" si="3"/>
        <v>0.10999999999999999</v>
      </c>
    </row>
    <row r="37" spans="1:4" x14ac:dyDescent="0.35">
      <c r="A37" s="55" t="s">
        <v>280</v>
      </c>
      <c r="B37" s="114">
        <v>0.84</v>
      </c>
      <c r="C37" s="68" t="s">
        <v>307</v>
      </c>
      <c r="D37" s="60">
        <f t="shared" si="3"/>
        <v>0.16000000000000003</v>
      </c>
    </row>
    <row r="38" spans="1:4" x14ac:dyDescent="0.35">
      <c r="A38" s="55" t="s">
        <v>281</v>
      </c>
      <c r="B38" s="114">
        <v>0.75</v>
      </c>
      <c r="C38" s="68" t="s">
        <v>307</v>
      </c>
      <c r="D38" s="60">
        <f t="shared" si="3"/>
        <v>0.25</v>
      </c>
    </row>
    <row r="39" spans="1:4" x14ac:dyDescent="0.35">
      <c r="A39" s="55" t="s">
        <v>282</v>
      </c>
      <c r="B39" s="114">
        <v>0.87</v>
      </c>
      <c r="C39" s="68" t="s">
        <v>307</v>
      </c>
      <c r="D39" s="60">
        <f t="shared" si="3"/>
        <v>0.13</v>
      </c>
    </row>
    <row r="40" spans="1:4" x14ac:dyDescent="0.35">
      <c r="A40" s="55" t="s">
        <v>283</v>
      </c>
      <c r="B40" s="114">
        <v>0.81</v>
      </c>
      <c r="C40" s="68" t="s">
        <v>307</v>
      </c>
      <c r="D40" s="60">
        <f t="shared" si="3"/>
        <v>0.18999999999999995</v>
      </c>
    </row>
    <row r="41" spans="1:4" x14ac:dyDescent="0.35">
      <c r="A41" s="55" t="s">
        <v>284</v>
      </c>
      <c r="B41" s="114">
        <v>0.73229999999999995</v>
      </c>
      <c r="C41" s="68" t="s">
        <v>307</v>
      </c>
      <c r="D41" s="60">
        <f t="shared" si="3"/>
        <v>0.26770000000000005</v>
      </c>
    </row>
    <row r="42" spans="1:4" x14ac:dyDescent="0.35">
      <c r="A42" s="55" t="s">
        <v>285</v>
      </c>
      <c r="B42" s="114">
        <v>0.84</v>
      </c>
      <c r="C42" s="68" t="s">
        <v>307</v>
      </c>
      <c r="D42" s="60">
        <f t="shared" si="3"/>
        <v>0.16000000000000003</v>
      </c>
    </row>
    <row r="43" spans="1:4" x14ac:dyDescent="0.35">
      <c r="A43" s="55" t="s">
        <v>286</v>
      </c>
      <c r="B43" s="114">
        <v>0.86</v>
      </c>
      <c r="C43" s="68" t="s">
        <v>307</v>
      </c>
      <c r="D43" s="60">
        <f t="shared" si="3"/>
        <v>0.14000000000000001</v>
      </c>
    </row>
    <row r="44" spans="1:4" x14ac:dyDescent="0.35">
      <c r="A44" s="55" t="s">
        <v>287</v>
      </c>
      <c r="B44" s="114">
        <v>0.85</v>
      </c>
      <c r="C44" s="68" t="s">
        <v>308</v>
      </c>
      <c r="D44" s="60">
        <f t="shared" si="3"/>
        <v>0.15000000000000002</v>
      </c>
    </row>
    <row r="45" spans="1:4" x14ac:dyDescent="0.35">
      <c r="A45" s="58" t="s">
        <v>288</v>
      </c>
      <c r="D45" s="60">
        <f t="shared" si="3"/>
        <v>1</v>
      </c>
    </row>
    <row r="46" spans="1:4" x14ac:dyDescent="0.35">
      <c r="A46" s="55" t="s">
        <v>289</v>
      </c>
      <c r="B46" s="114">
        <v>0.9</v>
      </c>
      <c r="C46" s="68" t="s">
        <v>307</v>
      </c>
      <c r="D46" s="60">
        <f t="shared" si="3"/>
        <v>9.9999999999999978E-2</v>
      </c>
    </row>
    <row r="47" spans="1:4" x14ac:dyDescent="0.35">
      <c r="A47" s="55" t="s">
        <v>290</v>
      </c>
      <c r="B47" s="114">
        <v>0.86750000000000005</v>
      </c>
      <c r="C47" s="68" t="s">
        <v>307</v>
      </c>
      <c r="D47" s="60">
        <f t="shared" si="3"/>
        <v>0.13249999999999995</v>
      </c>
    </row>
    <row r="48" spans="1:4" x14ac:dyDescent="0.35">
      <c r="A48" s="55" t="s">
        <v>292</v>
      </c>
      <c r="C48" s="68" t="s">
        <v>307</v>
      </c>
      <c r="D48" s="60">
        <f t="shared" si="3"/>
        <v>1</v>
      </c>
    </row>
    <row r="49" spans="1:4" ht="29" x14ac:dyDescent="0.35">
      <c r="A49" s="55" t="s">
        <v>291</v>
      </c>
      <c r="B49" s="114">
        <v>0.88300000000000001</v>
      </c>
      <c r="C49" s="68" t="s">
        <v>309</v>
      </c>
      <c r="D49" s="60">
        <f t="shared" si="3"/>
        <v>0.11699999999999999</v>
      </c>
    </row>
    <row r="51" spans="1:4" x14ac:dyDescent="0.35">
      <c r="A51" s="55" t="s">
        <v>293</v>
      </c>
    </row>
    <row r="52" spans="1:4" x14ac:dyDescent="0.35">
      <c r="A52" s="55" t="s">
        <v>4</v>
      </c>
    </row>
    <row r="54" spans="1:4" x14ac:dyDescent="0.35">
      <c r="A54" s="58" t="s">
        <v>294</v>
      </c>
      <c r="B54" s="118"/>
      <c r="C54" s="119"/>
    </row>
    <row r="55" spans="1:4" x14ac:dyDescent="0.35">
      <c r="A55" s="55" t="s">
        <v>310</v>
      </c>
      <c r="B55" s="114">
        <v>3.2399999999999998E-2</v>
      </c>
      <c r="C55" s="68" t="s">
        <v>307</v>
      </c>
      <c r="D55" s="60">
        <f t="shared" ref="D55:D61" si="4">1-B55</f>
        <v>0.96760000000000002</v>
      </c>
    </row>
    <row r="56" spans="1:4" x14ac:dyDescent="0.35">
      <c r="A56" s="55" t="s">
        <v>295</v>
      </c>
      <c r="B56" s="114">
        <v>0.60209999999999997</v>
      </c>
      <c r="C56" s="68" t="s">
        <v>307</v>
      </c>
      <c r="D56" s="60">
        <f t="shared" si="4"/>
        <v>0.39790000000000003</v>
      </c>
    </row>
    <row r="57" spans="1:4" ht="101.5" x14ac:dyDescent="0.35">
      <c r="A57" s="55" t="s">
        <v>296</v>
      </c>
      <c r="B57" s="114">
        <v>0.12</v>
      </c>
      <c r="C57" s="68" t="s">
        <v>311</v>
      </c>
      <c r="D57" s="60">
        <f t="shared" si="4"/>
        <v>0.88</v>
      </c>
    </row>
    <row r="58" spans="1:4" x14ac:dyDescent="0.35">
      <c r="A58" s="55" t="s">
        <v>297</v>
      </c>
      <c r="B58" s="114">
        <v>0.12</v>
      </c>
      <c r="C58" s="68" t="s">
        <v>312</v>
      </c>
      <c r="D58" s="60">
        <f t="shared" si="4"/>
        <v>0.88</v>
      </c>
    </row>
    <row r="59" spans="1:4" x14ac:dyDescent="0.35">
      <c r="A59" s="55" t="s">
        <v>313</v>
      </c>
      <c r="B59" s="114">
        <v>0.96</v>
      </c>
      <c r="C59" s="68" t="s">
        <v>307</v>
      </c>
      <c r="D59" s="60">
        <f t="shared" si="4"/>
        <v>4.0000000000000036E-2</v>
      </c>
    </row>
    <row r="60" spans="1:4" x14ac:dyDescent="0.35">
      <c r="A60" s="55" t="s">
        <v>300</v>
      </c>
      <c r="B60" s="114">
        <v>0.17100000000000001</v>
      </c>
      <c r="C60" s="68" t="s">
        <v>307</v>
      </c>
      <c r="D60" s="60">
        <f t="shared" si="4"/>
        <v>0.82899999999999996</v>
      </c>
    </row>
    <row r="61" spans="1:4" ht="29" x14ac:dyDescent="0.35">
      <c r="A61" s="55" t="s">
        <v>446</v>
      </c>
      <c r="B61" s="60">
        <v>0.9</v>
      </c>
      <c r="C61" s="68" t="s">
        <v>501</v>
      </c>
      <c r="D61" s="60">
        <f t="shared" si="4"/>
        <v>9.9999999999999978E-2</v>
      </c>
    </row>
    <row r="63" spans="1:4" x14ac:dyDescent="0.35">
      <c r="A63" s="58" t="s">
        <v>316</v>
      </c>
    </row>
    <row r="64" spans="1:4" x14ac:dyDescent="0.35">
      <c r="A64" s="55" t="s">
        <v>502</v>
      </c>
    </row>
    <row r="66" spans="1:4" x14ac:dyDescent="0.35">
      <c r="A66" s="58" t="s">
        <v>303</v>
      </c>
      <c r="B66" s="118"/>
      <c r="C66" s="119"/>
    </row>
    <row r="67" spans="1:4" x14ac:dyDescent="0.35">
      <c r="A67" s="55" t="s">
        <v>304</v>
      </c>
      <c r="B67" s="114">
        <v>0.4</v>
      </c>
      <c r="C67" s="68" t="s">
        <v>314</v>
      </c>
      <c r="D67" s="60">
        <f>1-B67</f>
        <v>0.6</v>
      </c>
    </row>
    <row r="69" spans="1:4" x14ac:dyDescent="0.35">
      <c r="A69" s="58" t="s">
        <v>327</v>
      </c>
      <c r="B69" s="118"/>
      <c r="C69" s="119"/>
    </row>
    <row r="70" spans="1:4" x14ac:dyDescent="0.35">
      <c r="A70" s="55" t="s">
        <v>305</v>
      </c>
      <c r="B70" s="114">
        <v>0.90910000000000002</v>
      </c>
      <c r="C70" s="68" t="s">
        <v>307</v>
      </c>
      <c r="D70" s="60">
        <f>1-B70</f>
        <v>9.0899999999999981E-2</v>
      </c>
    </row>
    <row r="71" spans="1:4" x14ac:dyDescent="0.35">
      <c r="A71" s="55" t="s">
        <v>306</v>
      </c>
      <c r="B71" s="114">
        <v>0.91449999999999998</v>
      </c>
      <c r="C71" s="68" t="s">
        <v>307</v>
      </c>
      <c r="D71" s="60">
        <f>1-B71</f>
        <v>8.550000000000002E-2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E4B8-BA00-4B47-808A-5A63741AF4B9}">
  <sheetPr>
    <tabColor theme="5" tint="0.79998168889431442"/>
  </sheetPr>
  <dimension ref="A1:BM12"/>
  <sheetViews>
    <sheetView workbookViewId="0">
      <selection activeCell="G38" sqref="G38"/>
    </sheetView>
  </sheetViews>
  <sheetFormatPr defaultRowHeight="14.5" x14ac:dyDescent="0.35"/>
  <cols>
    <col min="1" max="2" width="8.7265625" style="55"/>
    <col min="3" max="3" width="27.453125" style="55" bestFit="1" customWidth="1"/>
    <col min="4" max="16384" width="8.7265625" style="55"/>
  </cols>
  <sheetData>
    <row r="1" spans="1:65" x14ac:dyDescent="0.35">
      <c r="A1" s="55" t="s">
        <v>47</v>
      </c>
      <c r="B1" s="114"/>
      <c r="C1" s="68"/>
      <c r="D1" s="60"/>
      <c r="F1" s="55" t="s">
        <v>50</v>
      </c>
      <c r="G1" s="26" t="s">
        <v>146</v>
      </c>
      <c r="H1" s="55" t="s">
        <v>147</v>
      </c>
      <c r="I1" s="55" t="s">
        <v>148</v>
      </c>
      <c r="J1" s="55" t="s">
        <v>149</v>
      </c>
      <c r="K1" s="55" t="s">
        <v>150</v>
      </c>
      <c r="L1" s="55" t="s">
        <v>151</v>
      </c>
      <c r="M1" s="55" t="s">
        <v>152</v>
      </c>
      <c r="N1" s="55" t="s">
        <v>153</v>
      </c>
      <c r="O1" s="55" t="s">
        <v>154</v>
      </c>
      <c r="P1" s="55" t="s">
        <v>155</v>
      </c>
      <c r="Q1" s="55" t="s">
        <v>156</v>
      </c>
      <c r="R1" s="55" t="s">
        <v>157</v>
      </c>
      <c r="S1" s="55" t="s">
        <v>158</v>
      </c>
      <c r="T1" s="55" t="s">
        <v>159</v>
      </c>
      <c r="U1" s="55" t="s">
        <v>160</v>
      </c>
      <c r="V1" s="55" t="s">
        <v>161</v>
      </c>
      <c r="W1" s="55" t="s">
        <v>162</v>
      </c>
      <c r="X1" s="55" t="s">
        <v>163</v>
      </c>
      <c r="Y1" s="55" t="s">
        <v>164</v>
      </c>
      <c r="Z1" s="55" t="s">
        <v>165</v>
      </c>
      <c r="AA1" s="55" t="s">
        <v>166</v>
      </c>
      <c r="AB1" s="55" t="s">
        <v>167</v>
      </c>
      <c r="AC1" s="55" t="s">
        <v>168</v>
      </c>
      <c r="AD1" s="55" t="s">
        <v>169</v>
      </c>
      <c r="AE1" s="55" t="s">
        <v>170</v>
      </c>
      <c r="AF1" s="55" t="s">
        <v>171</v>
      </c>
      <c r="AG1" s="55" t="s">
        <v>172</v>
      </c>
      <c r="AH1" s="55" t="s">
        <v>173</v>
      </c>
      <c r="AI1" s="55" t="s">
        <v>174</v>
      </c>
      <c r="AJ1" s="55" t="s">
        <v>175</v>
      </c>
      <c r="AK1" s="55" t="s">
        <v>11</v>
      </c>
      <c r="AL1" s="55" t="s">
        <v>12</v>
      </c>
      <c r="AM1" s="55" t="s">
        <v>13</v>
      </c>
      <c r="AN1" s="55" t="s">
        <v>14</v>
      </c>
      <c r="AO1" s="55" t="s">
        <v>15</v>
      </c>
      <c r="AP1" s="55" t="s">
        <v>16</v>
      </c>
      <c r="AQ1" s="55" t="s">
        <v>17</v>
      </c>
      <c r="AR1" s="55" t="s">
        <v>18</v>
      </c>
      <c r="AS1" s="55" t="s">
        <v>19</v>
      </c>
      <c r="AT1" s="55" t="s">
        <v>20</v>
      </c>
      <c r="AU1" s="55" t="s">
        <v>21</v>
      </c>
      <c r="AV1" s="55" t="s">
        <v>22</v>
      </c>
      <c r="AW1" s="55" t="s">
        <v>23</v>
      </c>
      <c r="AX1" s="55" t="s">
        <v>24</v>
      </c>
      <c r="AY1" s="55" t="s">
        <v>25</v>
      </c>
      <c r="AZ1" s="55" t="s">
        <v>26</v>
      </c>
      <c r="BA1" s="55" t="s">
        <v>27</v>
      </c>
      <c r="BB1" s="55" t="s">
        <v>28</v>
      </c>
      <c r="BC1" s="55" t="s">
        <v>29</v>
      </c>
      <c r="BD1" s="55" t="s">
        <v>30</v>
      </c>
      <c r="BE1" s="55" t="s">
        <v>176</v>
      </c>
      <c r="BF1" s="55" t="s">
        <v>177</v>
      </c>
      <c r="BG1" s="55" t="s">
        <v>178</v>
      </c>
      <c r="BH1" s="55" t="s">
        <v>179</v>
      </c>
      <c r="BI1" s="55" t="s">
        <v>180</v>
      </c>
      <c r="BJ1" s="55" t="s">
        <v>181</v>
      </c>
      <c r="BK1" s="55" t="s">
        <v>182</v>
      </c>
      <c r="BL1" s="55" t="s">
        <v>183</v>
      </c>
      <c r="BM1" s="55" t="s">
        <v>184</v>
      </c>
    </row>
    <row r="3" spans="1:65" s="26" customFormat="1" x14ac:dyDescent="0.35">
      <c r="A3" s="204" t="s">
        <v>273</v>
      </c>
      <c r="B3" s="204"/>
      <c r="C3" s="204"/>
      <c r="D3" s="204"/>
      <c r="E3" s="204"/>
      <c r="F3" s="225"/>
      <c r="G3" s="204">
        <v>200000</v>
      </c>
      <c r="H3" s="204">
        <v>200000</v>
      </c>
      <c r="I3" s="204">
        <v>200000</v>
      </c>
      <c r="J3" s="204">
        <v>200000</v>
      </c>
      <c r="K3" s="204">
        <v>200000</v>
      </c>
      <c r="L3" s="204">
        <v>235000</v>
      </c>
      <c r="M3" s="204">
        <v>315000</v>
      </c>
      <c r="N3" s="204">
        <v>328000</v>
      </c>
      <c r="O3" s="204">
        <v>330000</v>
      </c>
      <c r="P3" s="204">
        <v>332000</v>
      </c>
      <c r="Q3" s="204">
        <v>280000</v>
      </c>
      <c r="R3" s="204">
        <v>300000</v>
      </c>
      <c r="S3" s="204">
        <v>310000</v>
      </c>
      <c r="T3" s="204">
        <v>320000</v>
      </c>
      <c r="U3" s="204">
        <v>330000</v>
      </c>
      <c r="V3" s="204">
        <v>340000</v>
      </c>
      <c r="W3" s="204">
        <v>350000</v>
      </c>
      <c r="X3" s="204">
        <v>360000</v>
      </c>
      <c r="Y3" s="204">
        <v>360000</v>
      </c>
      <c r="Z3" s="204">
        <v>369000</v>
      </c>
      <c r="AA3" s="204">
        <v>370000</v>
      </c>
      <c r="AB3" s="204">
        <v>400000</v>
      </c>
      <c r="AC3" s="204">
        <v>410000</v>
      </c>
      <c r="AD3" s="204">
        <v>400000</v>
      </c>
      <c r="AE3" s="204">
        <v>430000</v>
      </c>
      <c r="AF3" s="204">
        <v>440000</v>
      </c>
      <c r="AG3" s="204">
        <v>460000</v>
      </c>
      <c r="AH3" s="204">
        <v>480000</v>
      </c>
      <c r="AI3" s="204">
        <v>490000</v>
      </c>
      <c r="AJ3" s="204">
        <v>560000</v>
      </c>
      <c r="AK3" s="204">
        <v>570000</v>
      </c>
      <c r="AL3" s="204">
        <v>560000</v>
      </c>
      <c r="AM3" s="204">
        <v>570000</v>
      </c>
      <c r="AN3" s="204">
        <v>580000</v>
      </c>
      <c r="AO3" s="204">
        <v>584558</v>
      </c>
      <c r="AP3" s="204">
        <v>590000</v>
      </c>
      <c r="AQ3" s="204">
        <v>592074</v>
      </c>
      <c r="AR3" s="204">
        <v>595000</v>
      </c>
      <c r="AS3" s="204">
        <v>600000</v>
      </c>
      <c r="AT3" s="204">
        <v>610000</v>
      </c>
      <c r="AU3" s="204">
        <v>610379</v>
      </c>
      <c r="AV3" s="204">
        <v>615000</v>
      </c>
      <c r="AW3" s="204">
        <v>613170</v>
      </c>
      <c r="AX3" s="204">
        <v>613733</v>
      </c>
      <c r="AY3" s="204">
        <v>609856</v>
      </c>
      <c r="AZ3" s="204">
        <v>608393</v>
      </c>
      <c r="BA3" s="204">
        <v>622775</v>
      </c>
      <c r="BB3" s="204">
        <v>613088</v>
      </c>
      <c r="BC3" s="204">
        <v>606151</v>
      </c>
      <c r="BD3" s="204">
        <v>600000</v>
      </c>
      <c r="BE3" s="204">
        <v>580000</v>
      </c>
      <c r="BF3" s="204">
        <v>570000</v>
      </c>
      <c r="BG3" s="204">
        <v>563357</v>
      </c>
      <c r="BH3" s="204">
        <v>557774</v>
      </c>
      <c r="BI3" s="204">
        <v>565725</v>
      </c>
      <c r="BJ3" s="204">
        <v>559246</v>
      </c>
      <c r="BK3" s="204">
        <v>554374</v>
      </c>
      <c r="BL3" s="204">
        <v>549501</v>
      </c>
      <c r="BM3" s="204">
        <v>544629</v>
      </c>
    </row>
    <row r="4" spans="1:65" s="26" customFormat="1" x14ac:dyDescent="0.35">
      <c r="A4" s="204" t="s">
        <v>281</v>
      </c>
      <c r="B4" s="204"/>
      <c r="C4" s="204"/>
      <c r="D4" s="204"/>
      <c r="E4" s="204"/>
      <c r="F4" s="225"/>
      <c r="G4" s="204">
        <v>3700000</v>
      </c>
      <c r="H4" s="204">
        <v>3900000</v>
      </c>
      <c r="I4" s="204">
        <v>4300000</v>
      </c>
      <c r="J4" s="204">
        <v>4500000</v>
      </c>
      <c r="K4" s="204">
        <v>3100000</v>
      </c>
      <c r="L4" s="204">
        <v>3500000</v>
      </c>
      <c r="M4" s="204">
        <v>4500000</v>
      </c>
      <c r="N4" s="204">
        <v>5200000</v>
      </c>
      <c r="O4" s="204">
        <v>5500000</v>
      </c>
      <c r="P4" s="204">
        <v>7657000</v>
      </c>
      <c r="Q4" s="204">
        <v>7557000</v>
      </c>
      <c r="R4" s="204">
        <v>7634000</v>
      </c>
      <c r="S4" s="204">
        <v>8126000</v>
      </c>
      <c r="T4" s="204">
        <v>8879000</v>
      </c>
      <c r="U4" s="204">
        <v>9106000</v>
      </c>
      <c r="V4" s="204">
        <v>8137000</v>
      </c>
      <c r="W4" s="204">
        <v>8531000</v>
      </c>
      <c r="X4" s="204">
        <v>8844000</v>
      </c>
      <c r="Y4" s="204">
        <v>6090000</v>
      </c>
      <c r="Z4" s="204">
        <v>5699000</v>
      </c>
      <c r="AA4" s="204">
        <v>5900000</v>
      </c>
      <c r="AB4" s="204">
        <v>6596000</v>
      </c>
      <c r="AC4" s="204">
        <v>6487000</v>
      </c>
      <c r="AD4" s="204">
        <v>6250000</v>
      </c>
      <c r="AE4" s="204">
        <v>6468000</v>
      </c>
      <c r="AF4" s="204">
        <v>6565000</v>
      </c>
      <c r="AG4" s="204">
        <v>7039000</v>
      </c>
      <c r="AH4" s="204">
        <v>7293000</v>
      </c>
      <c r="AI4" s="204">
        <v>7468715</v>
      </c>
      <c r="AJ4" s="204">
        <v>7842000</v>
      </c>
      <c r="AK4" s="204">
        <v>8080000</v>
      </c>
      <c r="AL4" s="204">
        <v>7806000</v>
      </c>
      <c r="AM4" s="204">
        <v>8222000</v>
      </c>
      <c r="AN4" s="204">
        <v>8500000</v>
      </c>
      <c r="AO4" s="204">
        <v>9012000</v>
      </c>
      <c r="AP4" s="204">
        <v>9144000</v>
      </c>
      <c r="AQ4" s="204">
        <v>9303000</v>
      </c>
      <c r="AR4" s="204">
        <v>9318000</v>
      </c>
      <c r="AS4" s="204">
        <v>8949000</v>
      </c>
      <c r="AT4" s="204">
        <v>9428000</v>
      </c>
      <c r="AU4" s="204">
        <v>9732000</v>
      </c>
      <c r="AV4" s="204">
        <v>9888000</v>
      </c>
      <c r="AW4" s="204">
        <v>9700000</v>
      </c>
      <c r="AX4" s="204">
        <v>9686000</v>
      </c>
      <c r="AY4" s="204">
        <v>9045000</v>
      </c>
      <c r="AZ4" s="204">
        <v>9054000</v>
      </c>
      <c r="BA4" s="204">
        <v>9231000</v>
      </c>
      <c r="BB4" s="204">
        <v>4229000</v>
      </c>
      <c r="BC4" s="204">
        <v>4522000</v>
      </c>
      <c r="BD4" s="204">
        <v>4694400</v>
      </c>
      <c r="BE4" s="204">
        <v>4699094</v>
      </c>
      <c r="BF4" s="204">
        <v>4503299</v>
      </c>
      <c r="BG4" s="204">
        <v>4374563</v>
      </c>
      <c r="BH4" s="204">
        <v>4574471</v>
      </c>
      <c r="BI4" s="204">
        <v>4300000</v>
      </c>
      <c r="BJ4" s="204">
        <v>3395875</v>
      </c>
      <c r="BK4" s="204">
        <v>3490000</v>
      </c>
      <c r="BL4" s="204">
        <v>3450000</v>
      </c>
      <c r="BM4" s="204">
        <v>3423844</v>
      </c>
    </row>
    <row r="5" spans="1:65" s="26" customFormat="1" x14ac:dyDescent="0.35">
      <c r="A5" s="204" t="s">
        <v>286</v>
      </c>
      <c r="B5" s="204"/>
      <c r="C5" s="204"/>
      <c r="D5" s="204"/>
      <c r="E5" s="204"/>
      <c r="F5" s="225"/>
      <c r="AF5" s="204">
        <v>800</v>
      </c>
      <c r="AG5" s="204">
        <v>800</v>
      </c>
      <c r="AH5" s="204">
        <v>600</v>
      </c>
      <c r="AI5" s="204">
        <v>700</v>
      </c>
      <c r="AJ5" s="204">
        <v>400</v>
      </c>
      <c r="AK5" s="204">
        <v>300</v>
      </c>
      <c r="AL5" s="204">
        <v>200</v>
      </c>
      <c r="AM5" s="204">
        <v>300</v>
      </c>
      <c r="AN5" s="204">
        <v>350</v>
      </c>
      <c r="AO5" s="204">
        <v>400</v>
      </c>
      <c r="AP5" s="204">
        <v>450</v>
      </c>
      <c r="AQ5" s="204">
        <v>600</v>
      </c>
      <c r="AR5" s="204">
        <v>500</v>
      </c>
      <c r="AS5" s="204">
        <v>700</v>
      </c>
      <c r="AT5" s="204">
        <v>1650</v>
      </c>
      <c r="AU5" s="204">
        <v>1563</v>
      </c>
      <c r="AV5" s="204">
        <v>1598</v>
      </c>
      <c r="AW5" s="204">
        <v>1697</v>
      </c>
      <c r="AX5" s="204">
        <v>1720</v>
      </c>
      <c r="AY5" s="204">
        <v>1700</v>
      </c>
      <c r="AZ5" s="204">
        <v>1600</v>
      </c>
      <c r="BA5" s="204">
        <v>3000</v>
      </c>
      <c r="BB5" s="204">
        <v>2900</v>
      </c>
      <c r="BC5" s="204">
        <v>2500</v>
      </c>
      <c r="BD5" s="204">
        <v>2800</v>
      </c>
      <c r="BE5" s="204">
        <v>3000</v>
      </c>
      <c r="BF5" s="204">
        <v>3100</v>
      </c>
      <c r="BG5" s="204">
        <v>3288</v>
      </c>
      <c r="BH5" s="204">
        <v>3422</v>
      </c>
      <c r="BI5" s="204">
        <v>3580</v>
      </c>
      <c r="BJ5" s="204">
        <v>3668</v>
      </c>
      <c r="BK5" s="204">
        <v>3803</v>
      </c>
      <c r="BL5" s="204">
        <v>3937</v>
      </c>
      <c r="BM5" s="204">
        <v>4072</v>
      </c>
    </row>
    <row r="6" spans="1:65" s="26" customFormat="1" x14ac:dyDescent="0.35">
      <c r="A6" s="204" t="s">
        <v>287</v>
      </c>
      <c r="B6" s="204"/>
      <c r="C6" s="204"/>
      <c r="D6" s="204"/>
      <c r="E6" s="204"/>
      <c r="F6" s="225"/>
      <c r="G6" s="204">
        <v>30000</v>
      </c>
      <c r="H6" s="204">
        <v>30000</v>
      </c>
      <c r="I6" s="204">
        <v>30000</v>
      </c>
      <c r="J6" s="204">
        <v>30000</v>
      </c>
      <c r="K6" s="204">
        <v>30000</v>
      </c>
      <c r="L6" s="204">
        <v>30000</v>
      </c>
      <c r="M6" s="204">
        <v>30000</v>
      </c>
      <c r="N6" s="204">
        <v>30000</v>
      </c>
      <c r="O6" s="204">
        <v>30000</v>
      </c>
      <c r="P6" s="204">
        <v>30000</v>
      </c>
      <c r="Q6" s="204">
        <v>30000</v>
      </c>
      <c r="R6" s="204">
        <v>32000</v>
      </c>
      <c r="S6" s="204">
        <v>32000</v>
      </c>
      <c r="T6" s="204">
        <v>32000</v>
      </c>
      <c r="U6" s="204">
        <v>34000</v>
      </c>
      <c r="V6" s="204">
        <v>34000</v>
      </c>
      <c r="W6" s="204">
        <v>34000</v>
      </c>
      <c r="X6" s="204">
        <v>35000</v>
      </c>
      <c r="Y6" s="204">
        <v>36000</v>
      </c>
      <c r="Z6" s="204">
        <v>37000</v>
      </c>
      <c r="AA6" s="204">
        <v>38000</v>
      </c>
      <c r="AB6" s="204">
        <v>39000</v>
      </c>
      <c r="AC6" s="204">
        <v>40000</v>
      </c>
      <c r="AD6" s="204">
        <v>41000</v>
      </c>
      <c r="AE6" s="204">
        <v>42000</v>
      </c>
      <c r="AF6" s="204">
        <v>43000</v>
      </c>
      <c r="AG6" s="204">
        <v>44000</v>
      </c>
      <c r="AH6" s="204">
        <v>45000</v>
      </c>
      <c r="AI6" s="204">
        <v>46000</v>
      </c>
      <c r="AJ6" s="204">
        <v>47000</v>
      </c>
      <c r="AK6" s="204">
        <v>46144</v>
      </c>
      <c r="AL6" s="204">
        <v>45000</v>
      </c>
      <c r="AM6" s="204">
        <v>46000</v>
      </c>
      <c r="AN6" s="204">
        <v>47000</v>
      </c>
      <c r="AO6" s="204">
        <v>48000</v>
      </c>
      <c r="AP6" s="204">
        <v>47000</v>
      </c>
      <c r="AQ6" s="204">
        <v>48000</v>
      </c>
      <c r="AR6" s="204">
        <v>49000</v>
      </c>
      <c r="AS6" s="204">
        <v>50000</v>
      </c>
      <c r="AT6" s="204">
        <v>51000</v>
      </c>
      <c r="AU6" s="204">
        <v>51500</v>
      </c>
      <c r="AV6" s="204">
        <v>52500</v>
      </c>
      <c r="AW6" s="204">
        <v>52285</v>
      </c>
      <c r="AX6" s="204">
        <v>52395</v>
      </c>
      <c r="AY6" s="204">
        <v>52528</v>
      </c>
      <c r="AZ6" s="204">
        <v>52179</v>
      </c>
      <c r="BA6" s="204">
        <v>52159</v>
      </c>
      <c r="BB6" s="204">
        <v>52127</v>
      </c>
      <c r="BC6" s="204">
        <v>52110</v>
      </c>
      <c r="BD6" s="204">
        <v>52000</v>
      </c>
      <c r="BE6" s="204">
        <v>52317</v>
      </c>
      <c r="BF6" s="204">
        <v>52500</v>
      </c>
      <c r="BG6" s="204">
        <v>52884</v>
      </c>
      <c r="BH6" s="204">
        <v>52844</v>
      </c>
      <c r="BI6" s="204">
        <v>52588</v>
      </c>
      <c r="BJ6" s="204">
        <v>52529</v>
      </c>
      <c r="BK6" s="204">
        <v>52544</v>
      </c>
      <c r="BL6" s="204">
        <v>52559</v>
      </c>
      <c r="BM6" s="204">
        <v>52575</v>
      </c>
    </row>
    <row r="7" spans="1:65" s="26" customFormat="1" x14ac:dyDescent="0.35">
      <c r="A7" s="204" t="s">
        <v>359</v>
      </c>
      <c r="B7" s="204"/>
      <c r="C7" s="204"/>
      <c r="D7" s="204"/>
      <c r="E7" s="204"/>
      <c r="F7" s="225"/>
      <c r="G7" s="204">
        <v>3500</v>
      </c>
      <c r="H7" s="204">
        <v>3700</v>
      </c>
      <c r="I7" s="204">
        <v>3900</v>
      </c>
      <c r="J7" s="204">
        <v>4100</v>
      </c>
      <c r="K7" s="204">
        <v>4300</v>
      </c>
      <c r="L7" s="204">
        <v>4500</v>
      </c>
      <c r="M7" s="204">
        <v>4700</v>
      </c>
      <c r="N7" s="204">
        <v>4900</v>
      </c>
      <c r="O7" s="204">
        <v>5100</v>
      </c>
      <c r="P7" s="204">
        <v>5300</v>
      </c>
      <c r="Q7" s="204">
        <v>5500</v>
      </c>
      <c r="R7" s="204">
        <v>5700</v>
      </c>
      <c r="S7" s="204">
        <v>5900</v>
      </c>
      <c r="T7" s="204">
        <v>6100</v>
      </c>
      <c r="U7" s="204">
        <v>6300</v>
      </c>
      <c r="V7" s="204">
        <v>6500</v>
      </c>
      <c r="W7" s="204">
        <v>6700</v>
      </c>
      <c r="X7" s="204">
        <v>6700</v>
      </c>
      <c r="Y7" s="204">
        <v>6700</v>
      </c>
      <c r="Z7" s="204">
        <v>6700</v>
      </c>
      <c r="AA7" s="204">
        <v>6800</v>
      </c>
      <c r="AB7" s="204">
        <v>7000</v>
      </c>
      <c r="AC7" s="204">
        <v>7500</v>
      </c>
      <c r="AD7" s="204">
        <v>7700</v>
      </c>
      <c r="AE7" s="204">
        <v>7700</v>
      </c>
      <c r="AF7" s="204">
        <v>8000</v>
      </c>
      <c r="AG7" s="204">
        <v>9000</v>
      </c>
      <c r="AH7" s="204">
        <v>9500</v>
      </c>
      <c r="AI7" s="204">
        <v>10000</v>
      </c>
      <c r="AJ7" s="204">
        <v>10500</v>
      </c>
      <c r="AK7" s="204">
        <v>11000</v>
      </c>
      <c r="AL7" s="204">
        <v>10000</v>
      </c>
      <c r="AM7" s="204">
        <v>10500</v>
      </c>
      <c r="AN7" s="204">
        <v>10700</v>
      </c>
      <c r="AO7" s="204">
        <v>11000</v>
      </c>
      <c r="AP7" s="204">
        <v>10000</v>
      </c>
      <c r="AQ7" s="204">
        <v>11000</v>
      </c>
      <c r="AR7" s="204">
        <v>12000</v>
      </c>
      <c r="AS7" s="204">
        <v>13000</v>
      </c>
      <c r="AT7" s="204">
        <v>14000</v>
      </c>
      <c r="AU7" s="204">
        <v>15834</v>
      </c>
      <c r="AV7" s="204">
        <v>17182</v>
      </c>
      <c r="AW7" s="204">
        <v>18876</v>
      </c>
      <c r="AX7" s="204">
        <v>20364</v>
      </c>
      <c r="AY7" s="204">
        <v>22770</v>
      </c>
      <c r="AZ7" s="204">
        <v>23487</v>
      </c>
      <c r="BA7" s="204">
        <v>25606</v>
      </c>
      <c r="BB7" s="204">
        <v>24500</v>
      </c>
      <c r="BC7" s="204">
        <v>28005</v>
      </c>
      <c r="BD7" s="204">
        <v>31000</v>
      </c>
      <c r="BE7" s="204">
        <v>30000</v>
      </c>
      <c r="BF7" s="204">
        <v>35000</v>
      </c>
      <c r="BG7" s="204">
        <v>34953</v>
      </c>
      <c r="BH7" s="204">
        <v>36393</v>
      </c>
      <c r="BI7" s="204">
        <v>38387</v>
      </c>
      <c r="BJ7" s="204">
        <v>39484</v>
      </c>
      <c r="BK7" s="204">
        <v>41067</v>
      </c>
      <c r="BL7" s="204">
        <v>42651</v>
      </c>
      <c r="BM7" s="204">
        <v>44235</v>
      </c>
    </row>
    <row r="8" spans="1:65" s="26" customFormat="1" x14ac:dyDescent="0.35">
      <c r="A8" s="204" t="s">
        <v>299</v>
      </c>
      <c r="B8" s="204"/>
      <c r="C8" s="204"/>
      <c r="D8" s="204"/>
      <c r="E8" s="204"/>
      <c r="F8" s="225"/>
      <c r="G8" s="204">
        <v>5100</v>
      </c>
      <c r="H8" s="204">
        <v>6319</v>
      </c>
      <c r="I8" s="204">
        <v>6170</v>
      </c>
      <c r="J8" s="204">
        <v>7615</v>
      </c>
      <c r="K8" s="204">
        <v>8366</v>
      </c>
      <c r="L8" s="204">
        <v>11215</v>
      </c>
      <c r="M8" s="204">
        <v>11242</v>
      </c>
      <c r="N8" s="204">
        <v>15163</v>
      </c>
      <c r="O8" s="204">
        <v>17627</v>
      </c>
      <c r="P8" s="204">
        <v>18200</v>
      </c>
      <c r="Q8" s="204">
        <v>18000</v>
      </c>
      <c r="R8" s="204">
        <v>23400</v>
      </c>
      <c r="S8" s="204">
        <v>22000</v>
      </c>
      <c r="T8" s="204">
        <v>22000</v>
      </c>
      <c r="U8" s="204">
        <v>18400</v>
      </c>
      <c r="V8" s="204">
        <v>15400</v>
      </c>
      <c r="W8" s="204">
        <v>15200</v>
      </c>
      <c r="X8" s="204">
        <v>10900</v>
      </c>
      <c r="Y8" s="204">
        <v>1800</v>
      </c>
      <c r="Z8" s="204">
        <v>1500</v>
      </c>
      <c r="AA8" s="204">
        <v>1700</v>
      </c>
      <c r="AB8" s="204">
        <v>2580</v>
      </c>
      <c r="AC8" s="204">
        <v>3054</v>
      </c>
      <c r="AD8" s="204">
        <v>5214</v>
      </c>
      <c r="AE8" s="204">
        <v>5758</v>
      </c>
      <c r="AF8" s="204">
        <v>3335</v>
      </c>
      <c r="AG8" s="204">
        <v>3511</v>
      </c>
      <c r="AH8" s="204">
        <v>3512</v>
      </c>
      <c r="AI8" s="204">
        <v>4658</v>
      </c>
      <c r="AJ8" s="204">
        <v>6704</v>
      </c>
      <c r="AK8" s="204">
        <v>8877</v>
      </c>
      <c r="AL8" s="204">
        <v>9504</v>
      </c>
      <c r="AM8" s="204">
        <v>12102</v>
      </c>
      <c r="AN8" s="204">
        <v>13462</v>
      </c>
      <c r="AO8" s="204">
        <v>12692</v>
      </c>
      <c r="AP8" s="204">
        <v>17418</v>
      </c>
      <c r="AQ8" s="204">
        <v>21075</v>
      </c>
      <c r="AR8" s="204">
        <v>25901</v>
      </c>
      <c r="AS8" s="204">
        <v>24739</v>
      </c>
      <c r="AT8" s="204">
        <v>29236</v>
      </c>
      <c r="AU8" s="204">
        <v>32857</v>
      </c>
      <c r="AV8" s="204">
        <v>39476</v>
      </c>
      <c r="AW8" s="204">
        <v>36895</v>
      </c>
      <c r="AX8" s="204">
        <v>35706</v>
      </c>
      <c r="AY8" s="204">
        <v>37734</v>
      </c>
      <c r="AZ8" s="204">
        <v>34334</v>
      </c>
      <c r="BA8" s="204">
        <v>44923</v>
      </c>
      <c r="BB8" s="204">
        <v>42808</v>
      </c>
      <c r="BC8" s="204">
        <v>48663</v>
      </c>
      <c r="BD8" s="204">
        <v>49182</v>
      </c>
      <c r="BE8" s="204">
        <v>35194</v>
      </c>
      <c r="BF8" s="204">
        <v>57939</v>
      </c>
      <c r="BG8" s="204">
        <v>60969</v>
      </c>
      <c r="BH8" s="204">
        <v>65373</v>
      </c>
      <c r="BI8" s="204">
        <v>58588</v>
      </c>
      <c r="BJ8" s="204">
        <v>39299</v>
      </c>
      <c r="BK8" s="204">
        <v>50055</v>
      </c>
      <c r="BL8" s="204">
        <v>71567</v>
      </c>
      <c r="BM8" s="204">
        <v>73486</v>
      </c>
    </row>
    <row r="9" spans="1:65" s="26" customFormat="1" x14ac:dyDescent="0.35">
      <c r="A9" s="204" t="s">
        <v>296</v>
      </c>
      <c r="B9" s="204"/>
      <c r="C9" s="204"/>
      <c r="D9" s="204"/>
      <c r="E9" s="204"/>
      <c r="F9" s="225"/>
      <c r="G9" s="204">
        <v>20</v>
      </c>
      <c r="H9" s="204">
        <v>25</v>
      </c>
      <c r="I9" s="204">
        <v>25</v>
      </c>
      <c r="J9" s="204">
        <v>30</v>
      </c>
      <c r="K9" s="204">
        <v>30</v>
      </c>
      <c r="L9" s="204">
        <v>32</v>
      </c>
      <c r="M9" s="204">
        <v>46</v>
      </c>
      <c r="N9" s="204">
        <v>86</v>
      </c>
      <c r="O9" s="204">
        <v>147</v>
      </c>
      <c r="P9" s="204">
        <v>241</v>
      </c>
      <c r="Q9" s="204">
        <v>145</v>
      </c>
      <c r="R9" s="204">
        <v>190</v>
      </c>
      <c r="S9" s="204">
        <v>200</v>
      </c>
      <c r="T9" s="204">
        <v>100</v>
      </c>
      <c r="U9" s="204">
        <v>100</v>
      </c>
      <c r="V9" s="204">
        <v>200</v>
      </c>
      <c r="W9" s="204">
        <v>100</v>
      </c>
      <c r="X9" s="204">
        <v>200</v>
      </c>
      <c r="Y9" s="204">
        <v>200</v>
      </c>
      <c r="Z9" s="204">
        <v>100</v>
      </c>
      <c r="AA9" s="204">
        <v>100</v>
      </c>
      <c r="AB9" s="204">
        <v>100</v>
      </c>
      <c r="AC9" s="204">
        <v>200</v>
      </c>
      <c r="AD9" s="204">
        <v>271</v>
      </c>
      <c r="AE9" s="204">
        <v>186</v>
      </c>
      <c r="AF9" s="204">
        <v>69</v>
      </c>
      <c r="AG9" s="204">
        <v>100</v>
      </c>
      <c r="AH9" s="204">
        <v>224</v>
      </c>
      <c r="AI9" s="204">
        <v>461</v>
      </c>
      <c r="AJ9" s="204">
        <v>1000</v>
      </c>
      <c r="AK9" s="204">
        <v>1200</v>
      </c>
      <c r="AL9" s="204">
        <v>1200</v>
      </c>
      <c r="AM9" s="204">
        <v>1500</v>
      </c>
      <c r="AN9" s="204">
        <v>1700</v>
      </c>
      <c r="AO9" s="204">
        <v>2000</v>
      </c>
      <c r="AP9" s="204">
        <v>2500</v>
      </c>
      <c r="AQ9" s="204">
        <v>2700</v>
      </c>
      <c r="AR9" s="204">
        <v>2800</v>
      </c>
      <c r="AS9" s="204">
        <v>3500</v>
      </c>
      <c r="AT9" s="204">
        <v>3950</v>
      </c>
      <c r="AU9" s="204">
        <v>3950</v>
      </c>
      <c r="AV9" s="204">
        <v>3500</v>
      </c>
      <c r="AW9" s="204">
        <v>3800</v>
      </c>
      <c r="AX9" s="204">
        <v>4500</v>
      </c>
      <c r="AY9" s="204">
        <v>5000</v>
      </c>
      <c r="AZ9" s="204">
        <v>8500</v>
      </c>
      <c r="BA9" s="204">
        <v>10006</v>
      </c>
      <c r="BB9" s="204">
        <v>13000</v>
      </c>
      <c r="BC9" s="204">
        <v>15000</v>
      </c>
      <c r="BD9" s="204">
        <v>15000</v>
      </c>
      <c r="BE9" s="204">
        <v>18000</v>
      </c>
      <c r="BF9" s="204">
        <v>16000</v>
      </c>
      <c r="BG9" s="204">
        <v>20000</v>
      </c>
      <c r="BH9" s="204">
        <v>28000</v>
      </c>
      <c r="BI9" s="204">
        <v>32000</v>
      </c>
      <c r="BJ9" s="204">
        <v>35000</v>
      </c>
      <c r="BK9" s="204">
        <v>35000</v>
      </c>
      <c r="BL9" s="204">
        <v>35000</v>
      </c>
      <c r="BM9" s="204">
        <v>35000</v>
      </c>
    </row>
    <row r="10" spans="1:65" s="26" customFormat="1" x14ac:dyDescent="0.35">
      <c r="A10" s="204" t="s">
        <v>297</v>
      </c>
      <c r="B10" s="204"/>
      <c r="C10" s="204"/>
      <c r="D10" s="204"/>
      <c r="E10" s="204"/>
      <c r="F10" s="225"/>
      <c r="G10" s="204">
        <v>94100</v>
      </c>
      <c r="H10" s="204">
        <v>119000</v>
      </c>
      <c r="I10" s="204">
        <v>158200</v>
      </c>
      <c r="J10" s="204">
        <v>172400</v>
      </c>
      <c r="K10" s="204">
        <v>152100</v>
      </c>
      <c r="L10" s="204">
        <v>153900</v>
      </c>
      <c r="M10" s="204">
        <v>166400</v>
      </c>
      <c r="N10" s="204">
        <v>133000</v>
      </c>
      <c r="O10" s="204">
        <v>247200</v>
      </c>
      <c r="P10" s="204">
        <v>201500</v>
      </c>
      <c r="Q10" s="204">
        <v>175500</v>
      </c>
      <c r="R10" s="204">
        <v>183700</v>
      </c>
      <c r="S10" s="204">
        <v>212600</v>
      </c>
      <c r="T10" s="204">
        <v>199100</v>
      </c>
      <c r="U10" s="204">
        <v>199000</v>
      </c>
      <c r="V10" s="204">
        <v>137100</v>
      </c>
      <c r="W10" s="204">
        <v>155900</v>
      </c>
      <c r="X10" s="204">
        <v>121300</v>
      </c>
      <c r="Y10" s="204">
        <v>103000</v>
      </c>
      <c r="Z10" s="204">
        <v>135200</v>
      </c>
      <c r="AA10" s="204">
        <v>97500</v>
      </c>
      <c r="AB10" s="204">
        <v>161866</v>
      </c>
      <c r="AC10" s="204">
        <v>148224</v>
      </c>
      <c r="AD10" s="204">
        <v>145971</v>
      </c>
      <c r="AE10" s="204">
        <v>143995</v>
      </c>
      <c r="AF10" s="204">
        <v>159881</v>
      </c>
      <c r="AG10" s="204">
        <v>167067</v>
      </c>
      <c r="AH10" s="204">
        <v>151157</v>
      </c>
      <c r="AI10" s="204">
        <v>169042</v>
      </c>
      <c r="AJ10" s="204">
        <v>128747</v>
      </c>
      <c r="AK10" s="204">
        <v>147366</v>
      </c>
      <c r="AL10" s="204">
        <v>110334</v>
      </c>
      <c r="AM10" s="204">
        <v>144551</v>
      </c>
      <c r="AN10" s="204">
        <v>198371</v>
      </c>
      <c r="AO10" s="204">
        <v>181465</v>
      </c>
      <c r="AP10" s="204">
        <v>287925</v>
      </c>
      <c r="AQ10" s="204">
        <v>219624</v>
      </c>
      <c r="AR10" s="204">
        <v>205056</v>
      </c>
      <c r="AS10" s="204">
        <v>251881</v>
      </c>
      <c r="AT10" s="204">
        <v>143475</v>
      </c>
      <c r="AU10" s="204">
        <v>197410</v>
      </c>
      <c r="AV10" s="204">
        <v>209547</v>
      </c>
      <c r="AW10" s="204">
        <v>150871</v>
      </c>
      <c r="AX10" s="204">
        <v>170081</v>
      </c>
      <c r="AY10" s="204">
        <v>158100</v>
      </c>
      <c r="AZ10" s="204">
        <v>133310</v>
      </c>
      <c r="BA10" s="204">
        <v>175346</v>
      </c>
      <c r="BB10" s="204">
        <v>211726</v>
      </c>
      <c r="BC10" s="204">
        <v>195871</v>
      </c>
      <c r="BD10" s="204">
        <v>166968</v>
      </c>
      <c r="BE10" s="204">
        <v>191371</v>
      </c>
      <c r="BF10" s="204">
        <v>186125</v>
      </c>
      <c r="BG10" s="204">
        <v>222894</v>
      </c>
      <c r="BH10" s="204">
        <v>220135</v>
      </c>
      <c r="BI10" s="204">
        <v>229149</v>
      </c>
      <c r="BJ10" s="204">
        <v>243061</v>
      </c>
      <c r="BK10" s="204">
        <v>302063</v>
      </c>
      <c r="BL10" s="204">
        <v>284225</v>
      </c>
      <c r="BM10" s="204">
        <v>254088</v>
      </c>
    </row>
    <row r="11" spans="1:65" s="26" customFormat="1" x14ac:dyDescent="0.35">
      <c r="A11" s="204" t="s">
        <v>445</v>
      </c>
      <c r="B11" s="204"/>
      <c r="C11" s="204"/>
      <c r="D11" s="204"/>
      <c r="E11" s="204"/>
      <c r="F11" s="225"/>
      <c r="G11" s="204">
        <v>940</v>
      </c>
      <c r="H11" s="204">
        <v>518</v>
      </c>
      <c r="I11" s="204">
        <v>415</v>
      </c>
      <c r="J11" s="204">
        <v>385</v>
      </c>
      <c r="K11" s="204">
        <v>345</v>
      </c>
      <c r="L11" s="204">
        <v>294</v>
      </c>
      <c r="M11" s="204">
        <v>200</v>
      </c>
      <c r="N11" s="204">
        <v>400</v>
      </c>
      <c r="O11" s="204">
        <v>0</v>
      </c>
      <c r="P11" s="204">
        <v>0</v>
      </c>
      <c r="Q11" s="204">
        <v>0</v>
      </c>
      <c r="R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5</v>
      </c>
      <c r="BA11" s="204">
        <v>5</v>
      </c>
      <c r="BB11" s="204">
        <v>5</v>
      </c>
      <c r="BC11" s="204">
        <v>3</v>
      </c>
      <c r="BD11" s="204">
        <v>3</v>
      </c>
      <c r="BE11" s="204">
        <v>3</v>
      </c>
      <c r="BF11" s="204">
        <v>4</v>
      </c>
      <c r="BG11" s="204">
        <v>4</v>
      </c>
      <c r="BH11" s="204">
        <v>4</v>
      </c>
      <c r="BI11" s="204">
        <v>4</v>
      </c>
      <c r="BJ11" s="204">
        <v>4</v>
      </c>
      <c r="BK11" s="204">
        <v>5</v>
      </c>
      <c r="BL11" s="204">
        <v>5</v>
      </c>
      <c r="BM11" s="204">
        <v>5</v>
      </c>
    </row>
    <row r="12" spans="1:65" x14ac:dyDescent="0.35">
      <c r="A12" s="55" t="s">
        <v>300</v>
      </c>
      <c r="D12" s="55">
        <v>5510</v>
      </c>
      <c r="E12" s="55" t="s">
        <v>6</v>
      </c>
      <c r="F12" s="55" t="s">
        <v>0</v>
      </c>
      <c r="G12" s="55">
        <v>120</v>
      </c>
      <c r="H12" s="55">
        <v>120</v>
      </c>
      <c r="I12" s="55">
        <v>120</v>
      </c>
      <c r="J12" s="55">
        <v>121</v>
      </c>
      <c r="K12" s="55">
        <v>121</v>
      </c>
      <c r="L12" s="55">
        <v>122</v>
      </c>
      <c r="M12" s="55">
        <v>122</v>
      </c>
      <c r="N12" s="55">
        <v>123</v>
      </c>
      <c r="O12" s="55">
        <v>123</v>
      </c>
      <c r="P12" s="55">
        <v>123</v>
      </c>
      <c r="Q12" s="55">
        <v>124</v>
      </c>
      <c r="R12" s="55">
        <v>124</v>
      </c>
      <c r="S12" s="55">
        <v>124</v>
      </c>
      <c r="T12" s="55">
        <v>124</v>
      </c>
      <c r="U12" s="55">
        <v>104</v>
      </c>
      <c r="V12" s="55">
        <v>86</v>
      </c>
      <c r="W12" s="55">
        <v>171</v>
      </c>
      <c r="X12" s="55">
        <v>171</v>
      </c>
      <c r="Y12" s="55">
        <v>150</v>
      </c>
      <c r="Z12" s="55">
        <v>130</v>
      </c>
      <c r="AA12" s="55">
        <v>110</v>
      </c>
      <c r="AB12" s="55">
        <v>100</v>
      </c>
      <c r="AC12" s="55">
        <v>150</v>
      </c>
      <c r="AD12" s="55">
        <v>170</v>
      </c>
      <c r="AE12" s="55">
        <v>180</v>
      </c>
      <c r="AF12" s="55">
        <v>190</v>
      </c>
      <c r="AG12" s="55">
        <v>200</v>
      </c>
      <c r="AH12" s="55">
        <v>205</v>
      </c>
      <c r="AI12" s="55">
        <v>210</v>
      </c>
      <c r="AJ12" s="55">
        <v>220</v>
      </c>
      <c r="AK12" s="55">
        <v>230</v>
      </c>
      <c r="AL12" s="55">
        <v>240</v>
      </c>
      <c r="AM12" s="55">
        <v>250</v>
      </c>
      <c r="AN12" s="55">
        <v>260</v>
      </c>
      <c r="AO12" s="55">
        <v>270</v>
      </c>
      <c r="AP12" s="55">
        <v>280</v>
      </c>
      <c r="AQ12" s="55">
        <v>287</v>
      </c>
      <c r="AR12" s="55">
        <v>290</v>
      </c>
      <c r="AS12" s="55">
        <v>295</v>
      </c>
      <c r="AT12" s="55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2F40-1E3B-47F7-A950-5D47CF0428E0}">
  <sheetPr>
    <tabColor theme="9" tint="-0.249977111117893"/>
  </sheetPr>
  <dimension ref="A1:BPF52"/>
  <sheetViews>
    <sheetView zoomScale="85" zoomScaleNormal="85" workbookViewId="0">
      <pane xSplit="7" ySplit="37" topLeftCell="BJ38" activePane="bottomRight" state="frozen"/>
      <selection pane="topRight" activeCell="H1" sqref="H1"/>
      <selection pane="bottomLeft" activeCell="A38" sqref="A38"/>
      <selection pane="bottomRight" activeCell="B63" sqref="B63"/>
    </sheetView>
  </sheetViews>
  <sheetFormatPr defaultRowHeight="14.5" x14ac:dyDescent="0.35"/>
  <cols>
    <col min="1" max="1" width="71.1796875" style="128" customWidth="1"/>
    <col min="2" max="2" width="27.6328125" style="55" customWidth="1"/>
    <col min="3" max="3" width="19.90625" style="128" customWidth="1"/>
    <col min="4" max="4" width="12.7265625" bestFit="1" customWidth="1"/>
    <col min="5" max="5" width="12.6328125" customWidth="1"/>
    <col min="6" max="6" width="10.26953125" customWidth="1"/>
    <col min="7" max="7" width="15.36328125" bestFit="1" customWidth="1"/>
    <col min="8" max="66" width="14.6328125" customWidth="1"/>
  </cols>
  <sheetData>
    <row r="1" spans="1:1774" s="55" customFormat="1" ht="23" x14ac:dyDescent="0.5">
      <c r="A1" s="62" t="s">
        <v>131</v>
      </c>
      <c r="C1" s="128"/>
    </row>
    <row r="2" spans="1:1774" s="55" customFormat="1" x14ac:dyDescent="0.35">
      <c r="A2" s="36"/>
      <c r="C2" s="128"/>
    </row>
    <row r="3" spans="1:1774" s="55" customFormat="1" hidden="1" x14ac:dyDescent="0.35">
      <c r="A3" s="36"/>
      <c r="C3" s="128"/>
    </row>
    <row r="4" spans="1:1774" s="55" customFormat="1" hidden="1" x14ac:dyDescent="0.35">
      <c r="A4" s="36"/>
      <c r="C4" s="128"/>
    </row>
    <row r="5" spans="1:1774" s="55" customFormat="1" hidden="1" x14ac:dyDescent="0.35">
      <c r="A5" s="36" t="s">
        <v>93</v>
      </c>
      <c r="C5" s="128"/>
    </row>
    <row r="6" spans="1:1774" s="30" customFormat="1" hidden="1" x14ac:dyDescent="0.35">
      <c r="A6" s="129"/>
      <c r="C6" s="130" t="s">
        <v>45</v>
      </c>
      <c r="D6" s="30" t="s">
        <v>46</v>
      </c>
      <c r="E6" s="30" t="s">
        <v>47</v>
      </c>
      <c r="F6" s="30" t="s">
        <v>48</v>
      </c>
      <c r="G6" s="30" t="s">
        <v>49</v>
      </c>
      <c r="H6" s="30" t="s">
        <v>50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16</v>
      </c>
      <c r="O6" s="30" t="s">
        <v>17</v>
      </c>
      <c r="P6" s="30" t="s">
        <v>18</v>
      </c>
      <c r="Q6" s="30" t="s">
        <v>19</v>
      </c>
      <c r="R6" s="30" t="s">
        <v>20</v>
      </c>
      <c r="S6" s="30" t="s">
        <v>21</v>
      </c>
      <c r="T6" s="30" t="s">
        <v>22</v>
      </c>
      <c r="U6" s="30" t="s">
        <v>23</v>
      </c>
      <c r="V6" s="30" t="s">
        <v>24</v>
      </c>
      <c r="W6" s="30" t="s">
        <v>25</v>
      </c>
      <c r="X6" s="30" t="s">
        <v>26</v>
      </c>
      <c r="Y6" s="30" t="s">
        <v>27</v>
      </c>
      <c r="Z6" s="30" t="s">
        <v>28</v>
      </c>
      <c r="AA6" s="30" t="s">
        <v>29</v>
      </c>
      <c r="AB6" s="30" t="s">
        <v>30</v>
      </c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</row>
    <row r="7" spans="1:1774" s="55" customFormat="1" hidden="1" x14ac:dyDescent="0.35">
      <c r="A7" s="36"/>
      <c r="C7" s="128"/>
      <c r="E7" s="6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1774" s="55" customFormat="1" hidden="1" x14ac:dyDescent="0.35">
      <c r="A8" s="36"/>
      <c r="C8" s="128"/>
      <c r="E8" s="6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1774" s="55" customFormat="1" hidden="1" x14ac:dyDescent="0.35">
      <c r="A9" s="36"/>
      <c r="C9" s="128"/>
      <c r="E9" s="6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1774" s="55" customFormat="1" hidden="1" x14ac:dyDescent="0.35">
      <c r="A10" s="36"/>
      <c r="C10" s="128"/>
      <c r="E10" s="6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1774" s="55" customFormat="1" hidden="1" x14ac:dyDescent="0.35">
      <c r="A11" s="36"/>
      <c r="C11" s="128"/>
      <c r="E11" s="6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1774" s="55" customFormat="1" hidden="1" x14ac:dyDescent="0.35">
      <c r="A12" s="36"/>
      <c r="C12" s="128"/>
      <c r="E12" s="6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1774" s="55" customFormat="1" hidden="1" x14ac:dyDescent="0.35">
      <c r="A13" s="36"/>
      <c r="C13" s="128"/>
      <c r="E13" s="6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1774" s="55" customFormat="1" hidden="1" x14ac:dyDescent="0.35">
      <c r="A14" s="36"/>
      <c r="C14" s="128"/>
      <c r="E14" s="6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1774" s="55" customFormat="1" hidden="1" x14ac:dyDescent="0.35">
      <c r="A15" s="36"/>
      <c r="C15" s="128"/>
      <c r="E15" s="6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1774" s="55" customFormat="1" hidden="1" x14ac:dyDescent="0.35">
      <c r="A16" s="36"/>
      <c r="C16" s="128"/>
      <c r="E16" s="6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1774" s="55" customFormat="1" hidden="1" x14ac:dyDescent="0.35">
      <c r="A17" s="36"/>
      <c r="C17" s="128"/>
    </row>
    <row r="18" spans="1:1774" s="55" customFormat="1" hidden="1" x14ac:dyDescent="0.35">
      <c r="A18" s="36" t="s">
        <v>104</v>
      </c>
      <c r="C18" s="128"/>
      <c r="E18" s="26" t="s">
        <v>103</v>
      </c>
    </row>
    <row r="19" spans="1:1774" s="55" customFormat="1" hidden="1" x14ac:dyDescent="0.35">
      <c r="A19" s="36"/>
      <c r="C19" s="128"/>
    </row>
    <row r="20" spans="1:1774" s="30" customFormat="1" hidden="1" x14ac:dyDescent="0.35">
      <c r="A20" s="129"/>
      <c r="C20" s="130" t="s">
        <v>107</v>
      </c>
      <c r="E20" s="30" t="s">
        <v>88</v>
      </c>
      <c r="F20" s="30" t="s">
        <v>94</v>
      </c>
      <c r="G20" s="30" t="s">
        <v>95</v>
      </c>
      <c r="H20" s="30" t="s">
        <v>89</v>
      </c>
      <c r="I20" s="30" t="s">
        <v>11</v>
      </c>
      <c r="J20" s="30" t="s">
        <v>12</v>
      </c>
      <c r="K20" s="30" t="s">
        <v>13</v>
      </c>
      <c r="L20" s="30" t="s">
        <v>14</v>
      </c>
      <c r="M20" s="30" t="s">
        <v>15</v>
      </c>
      <c r="N20" s="30" t="s">
        <v>16</v>
      </c>
      <c r="O20" s="30" t="s">
        <v>17</v>
      </c>
      <c r="P20" s="30" t="s">
        <v>18</v>
      </c>
      <c r="Q20" s="30" t="s">
        <v>19</v>
      </c>
      <c r="R20" s="30" t="s">
        <v>20</v>
      </c>
      <c r="S20" s="30" t="s">
        <v>21</v>
      </c>
      <c r="T20" s="30" t="s">
        <v>22</v>
      </c>
      <c r="U20" s="30" t="s">
        <v>23</v>
      </c>
      <c r="V20" s="30" t="s">
        <v>24</v>
      </c>
      <c r="W20" s="30" t="s">
        <v>25</v>
      </c>
      <c r="X20" s="30" t="s">
        <v>26</v>
      </c>
      <c r="Y20" s="30" t="s">
        <v>27</v>
      </c>
      <c r="Z20" s="30" t="s">
        <v>28</v>
      </c>
      <c r="AA20" s="30" t="s">
        <v>29</v>
      </c>
      <c r="AB20" s="30" t="s">
        <v>30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</row>
    <row r="21" spans="1:1774" s="55" customFormat="1" hidden="1" x14ac:dyDescent="0.35">
      <c r="A21" s="36"/>
      <c r="C21" s="131"/>
      <c r="E21" s="37">
        <v>1</v>
      </c>
      <c r="F21" s="37">
        <v>0.15</v>
      </c>
      <c r="G21" s="37">
        <v>0.77</v>
      </c>
      <c r="H21" s="38">
        <v>0.5</v>
      </c>
      <c r="I21" s="26">
        <f t="shared" ref="I21:AB21" si="0">(I7*(1+$E21+$F21)*(1-$G21)*$H21)</f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6">
        <f t="shared" si="0"/>
        <v>0</v>
      </c>
      <c r="N21" s="26">
        <f t="shared" si="0"/>
        <v>0</v>
      </c>
      <c r="O21" s="26">
        <f t="shared" si="0"/>
        <v>0</v>
      </c>
      <c r="P21" s="26">
        <f t="shared" si="0"/>
        <v>0</v>
      </c>
      <c r="Q21" s="26">
        <f t="shared" si="0"/>
        <v>0</v>
      </c>
      <c r="R21" s="26">
        <f t="shared" si="0"/>
        <v>0</v>
      </c>
      <c r="S21" s="26">
        <f t="shared" si="0"/>
        <v>0</v>
      </c>
      <c r="T21" s="26">
        <f t="shared" si="0"/>
        <v>0</v>
      </c>
      <c r="U21" s="26">
        <f t="shared" si="0"/>
        <v>0</v>
      </c>
      <c r="V21" s="26">
        <f t="shared" si="0"/>
        <v>0</v>
      </c>
      <c r="W21" s="26">
        <f t="shared" si="0"/>
        <v>0</v>
      </c>
      <c r="X21" s="26">
        <f t="shared" si="0"/>
        <v>0</v>
      </c>
      <c r="Y21" s="26">
        <f t="shared" si="0"/>
        <v>0</v>
      </c>
      <c r="Z21" s="26">
        <f t="shared" si="0"/>
        <v>0</v>
      </c>
      <c r="AA21" s="26">
        <f t="shared" si="0"/>
        <v>0</v>
      </c>
      <c r="AB21" s="26">
        <f t="shared" si="0"/>
        <v>0</v>
      </c>
    </row>
    <row r="22" spans="1:1774" s="55" customFormat="1" hidden="1" x14ac:dyDescent="0.35">
      <c r="A22" s="36"/>
      <c r="C22" s="131"/>
      <c r="E22" s="37">
        <v>3.5</v>
      </c>
      <c r="F22" s="37">
        <v>0.15</v>
      </c>
      <c r="G22" s="37">
        <v>0.09</v>
      </c>
      <c r="H22" s="38">
        <v>0.5</v>
      </c>
      <c r="I22" s="26">
        <f t="shared" ref="I22:AB22" si="1">(I8*(1+$E22+$F22)*(1-$G22)*$H22)</f>
        <v>0</v>
      </c>
      <c r="J22" s="26">
        <f t="shared" si="1"/>
        <v>0</v>
      </c>
      <c r="K22" s="26">
        <f t="shared" si="1"/>
        <v>0</v>
      </c>
      <c r="L22" s="26">
        <f t="shared" si="1"/>
        <v>0</v>
      </c>
      <c r="M22" s="26">
        <f t="shared" si="1"/>
        <v>0</v>
      </c>
      <c r="N22" s="26">
        <f t="shared" si="1"/>
        <v>0</v>
      </c>
      <c r="O22" s="26">
        <f t="shared" si="1"/>
        <v>0</v>
      </c>
      <c r="P22" s="26">
        <f t="shared" si="1"/>
        <v>0</v>
      </c>
      <c r="Q22" s="26">
        <f t="shared" si="1"/>
        <v>0</v>
      </c>
      <c r="R22" s="26">
        <f t="shared" si="1"/>
        <v>0</v>
      </c>
      <c r="S22" s="26">
        <f t="shared" si="1"/>
        <v>0</v>
      </c>
      <c r="T22" s="26">
        <f t="shared" si="1"/>
        <v>0</v>
      </c>
      <c r="U22" s="26">
        <f t="shared" si="1"/>
        <v>0</v>
      </c>
      <c r="V22" s="26">
        <f t="shared" si="1"/>
        <v>0</v>
      </c>
      <c r="W22" s="26">
        <f t="shared" si="1"/>
        <v>0</v>
      </c>
      <c r="X22" s="26">
        <f t="shared" si="1"/>
        <v>0</v>
      </c>
      <c r="Y22" s="26">
        <f t="shared" si="1"/>
        <v>0</v>
      </c>
      <c r="Z22" s="26">
        <f t="shared" si="1"/>
        <v>0</v>
      </c>
      <c r="AA22" s="26">
        <f t="shared" si="1"/>
        <v>0</v>
      </c>
      <c r="AB22" s="26">
        <f t="shared" si="1"/>
        <v>0</v>
      </c>
    </row>
    <row r="23" spans="1:1774" s="55" customFormat="1" hidden="1" x14ac:dyDescent="0.35">
      <c r="A23" s="36"/>
      <c r="C23" s="131"/>
      <c r="E23" s="37">
        <v>3.5</v>
      </c>
      <c r="F23" s="37">
        <v>0.15</v>
      </c>
      <c r="G23" s="37">
        <v>0.1</v>
      </c>
      <c r="H23" s="38">
        <v>0.5</v>
      </c>
      <c r="I23" s="26">
        <f t="shared" ref="I23:AB23" si="2">(I9*(1+$E23+$F23)*(1-$G23)*$H23)</f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2"/>
        <v>0</v>
      </c>
      <c r="Q23" s="26">
        <f t="shared" si="2"/>
        <v>0</v>
      </c>
      <c r="R23" s="26">
        <f t="shared" si="2"/>
        <v>0</v>
      </c>
      <c r="S23" s="26">
        <f t="shared" si="2"/>
        <v>0</v>
      </c>
      <c r="T23" s="26">
        <f t="shared" si="2"/>
        <v>0</v>
      </c>
      <c r="U23" s="26">
        <f t="shared" si="2"/>
        <v>0</v>
      </c>
      <c r="V23" s="26">
        <f t="shared" si="2"/>
        <v>0</v>
      </c>
      <c r="W23" s="26">
        <f t="shared" si="2"/>
        <v>0</v>
      </c>
      <c r="X23" s="26">
        <f t="shared" si="2"/>
        <v>0</v>
      </c>
      <c r="Y23" s="26">
        <f t="shared" si="2"/>
        <v>0</v>
      </c>
      <c r="Z23" s="26">
        <f t="shared" si="2"/>
        <v>0</v>
      </c>
      <c r="AA23" s="26">
        <f t="shared" si="2"/>
        <v>0</v>
      </c>
      <c r="AB23" s="26">
        <f t="shared" si="2"/>
        <v>0</v>
      </c>
    </row>
    <row r="24" spans="1:1774" s="55" customFormat="1" hidden="1" x14ac:dyDescent="0.35">
      <c r="A24" s="36"/>
      <c r="C24" s="131"/>
      <c r="E24" s="37">
        <v>2.2999999999999998</v>
      </c>
      <c r="F24" s="37">
        <v>0.15</v>
      </c>
      <c r="G24" s="37">
        <v>0.13</v>
      </c>
      <c r="H24" s="38">
        <v>0.5</v>
      </c>
      <c r="I24" s="26">
        <f t="shared" ref="I24:AB24" si="3">(I10*(1+$E24+$F24)*(1-$G24)*$H24)</f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 t="shared" si="3"/>
        <v>0</v>
      </c>
      <c r="R24" s="26">
        <f t="shared" si="3"/>
        <v>0</v>
      </c>
      <c r="S24" s="26">
        <f t="shared" si="3"/>
        <v>0</v>
      </c>
      <c r="T24" s="26">
        <f t="shared" si="3"/>
        <v>0</v>
      </c>
      <c r="U24" s="26">
        <f t="shared" si="3"/>
        <v>0</v>
      </c>
      <c r="V24" s="26">
        <f t="shared" si="3"/>
        <v>0</v>
      </c>
      <c r="W24" s="26">
        <f t="shared" si="3"/>
        <v>0</v>
      </c>
      <c r="X24" s="26">
        <f t="shared" si="3"/>
        <v>0</v>
      </c>
      <c r="Y24" s="26">
        <f t="shared" si="3"/>
        <v>0</v>
      </c>
      <c r="Z24" s="26">
        <f t="shared" si="3"/>
        <v>0</v>
      </c>
      <c r="AA24" s="26">
        <f t="shared" si="3"/>
        <v>0</v>
      </c>
      <c r="AB24" s="26">
        <f t="shared" si="3"/>
        <v>0</v>
      </c>
    </row>
    <row r="25" spans="1:1774" s="55" customFormat="1" hidden="1" x14ac:dyDescent="0.35">
      <c r="A25" s="36"/>
      <c r="C25" s="131"/>
      <c r="E25" s="37">
        <v>2.2999999999999998</v>
      </c>
      <c r="F25" s="37">
        <v>0.15</v>
      </c>
      <c r="G25" s="37">
        <v>0.13</v>
      </c>
      <c r="H25" s="38">
        <v>0.5</v>
      </c>
      <c r="I25" s="26">
        <f t="shared" ref="I25:AB25" si="4">(I11*(1+$E25+$F25)*(1-$G25)*$H25)</f>
        <v>0</v>
      </c>
      <c r="J25" s="26">
        <f t="shared" si="4"/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6">
        <f t="shared" si="4"/>
        <v>0</v>
      </c>
      <c r="O25" s="26">
        <f t="shared" si="4"/>
        <v>0</v>
      </c>
      <c r="P25" s="26">
        <f t="shared" si="4"/>
        <v>0</v>
      </c>
      <c r="Q25" s="26">
        <f t="shared" si="4"/>
        <v>0</v>
      </c>
      <c r="R25" s="26">
        <f t="shared" si="4"/>
        <v>0</v>
      </c>
      <c r="S25" s="26">
        <f t="shared" si="4"/>
        <v>0</v>
      </c>
      <c r="T25" s="26">
        <f t="shared" si="4"/>
        <v>0</v>
      </c>
      <c r="U25" s="26">
        <f t="shared" si="4"/>
        <v>0</v>
      </c>
      <c r="V25" s="26">
        <f t="shared" si="4"/>
        <v>0</v>
      </c>
      <c r="W25" s="26">
        <f t="shared" si="4"/>
        <v>0</v>
      </c>
      <c r="X25" s="26">
        <f t="shared" si="4"/>
        <v>0</v>
      </c>
      <c r="Y25" s="26">
        <f t="shared" si="4"/>
        <v>0</v>
      </c>
      <c r="Z25" s="26">
        <f t="shared" si="4"/>
        <v>0</v>
      </c>
      <c r="AA25" s="26">
        <f t="shared" si="4"/>
        <v>0</v>
      </c>
      <c r="AB25" s="26">
        <f t="shared" si="4"/>
        <v>0</v>
      </c>
    </row>
    <row r="26" spans="1:1774" s="55" customFormat="1" hidden="1" x14ac:dyDescent="0.35">
      <c r="A26" s="36"/>
      <c r="C26" s="131"/>
      <c r="E26" s="37">
        <v>3.5</v>
      </c>
      <c r="F26" s="37">
        <v>0.15</v>
      </c>
      <c r="G26" s="37">
        <v>0.09</v>
      </c>
      <c r="H26" s="38">
        <v>0.5</v>
      </c>
      <c r="I26" s="26">
        <f t="shared" ref="I26:AB26" si="5">(I12*(1+$E26+$F26)*(1-$G26)*$H26)</f>
        <v>0</v>
      </c>
      <c r="J26" s="26">
        <f t="shared" si="5"/>
        <v>0</v>
      </c>
      <c r="K26" s="26">
        <f t="shared" si="5"/>
        <v>0</v>
      </c>
      <c r="L26" s="26">
        <f t="shared" si="5"/>
        <v>0</v>
      </c>
      <c r="M26" s="26">
        <f t="shared" si="5"/>
        <v>0</v>
      </c>
      <c r="N26" s="26">
        <f t="shared" si="5"/>
        <v>0</v>
      </c>
      <c r="O26" s="26">
        <f t="shared" si="5"/>
        <v>0</v>
      </c>
      <c r="P26" s="26">
        <f t="shared" si="5"/>
        <v>0</v>
      </c>
      <c r="Q26" s="26">
        <f t="shared" si="5"/>
        <v>0</v>
      </c>
      <c r="R26" s="26">
        <f t="shared" si="5"/>
        <v>0</v>
      </c>
      <c r="S26" s="26">
        <f t="shared" si="5"/>
        <v>0</v>
      </c>
      <c r="T26" s="26">
        <f t="shared" si="5"/>
        <v>0</v>
      </c>
      <c r="U26" s="26">
        <f t="shared" si="5"/>
        <v>0</v>
      </c>
      <c r="V26" s="26">
        <f t="shared" si="5"/>
        <v>0</v>
      </c>
      <c r="W26" s="26">
        <f t="shared" si="5"/>
        <v>0</v>
      </c>
      <c r="X26" s="26">
        <f t="shared" si="5"/>
        <v>0</v>
      </c>
      <c r="Y26" s="26">
        <f t="shared" si="5"/>
        <v>0</v>
      </c>
      <c r="Z26" s="26">
        <f t="shared" si="5"/>
        <v>0</v>
      </c>
      <c r="AA26" s="26">
        <f t="shared" si="5"/>
        <v>0</v>
      </c>
      <c r="AB26" s="26">
        <f t="shared" si="5"/>
        <v>0</v>
      </c>
    </row>
    <row r="27" spans="1:1774" s="55" customFormat="1" hidden="1" x14ac:dyDescent="0.35">
      <c r="A27" s="36"/>
      <c r="C27" s="131"/>
      <c r="E27" s="37">
        <v>0</v>
      </c>
      <c r="F27" s="37">
        <v>0.15</v>
      </c>
      <c r="G27" s="37">
        <v>0.9</v>
      </c>
      <c r="H27" s="38">
        <v>0.5</v>
      </c>
      <c r="I27" s="26">
        <f t="shared" ref="I27:AB27" si="6">(I13*(1+$E27+$F27)*(1-$G27)*$H27)</f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6">
        <f t="shared" si="6"/>
        <v>0</v>
      </c>
      <c r="R27" s="26">
        <f t="shared" si="6"/>
        <v>0</v>
      </c>
      <c r="S27" s="26">
        <f t="shared" si="6"/>
        <v>0</v>
      </c>
      <c r="T27" s="26">
        <f t="shared" si="6"/>
        <v>0</v>
      </c>
      <c r="U27" s="26">
        <f t="shared" si="6"/>
        <v>0</v>
      </c>
      <c r="V27" s="26">
        <f t="shared" si="6"/>
        <v>0</v>
      </c>
      <c r="W27" s="26">
        <f t="shared" si="6"/>
        <v>0</v>
      </c>
      <c r="X27" s="26">
        <f t="shared" si="6"/>
        <v>0</v>
      </c>
      <c r="Y27" s="26">
        <f t="shared" si="6"/>
        <v>0</v>
      </c>
      <c r="Z27" s="26">
        <f t="shared" si="6"/>
        <v>0</v>
      </c>
      <c r="AA27" s="26">
        <f t="shared" si="6"/>
        <v>0</v>
      </c>
      <c r="AB27" s="26">
        <f t="shared" si="6"/>
        <v>0</v>
      </c>
    </row>
    <row r="28" spans="1:1774" s="55" customFormat="1" hidden="1" x14ac:dyDescent="0.35">
      <c r="A28" s="36"/>
      <c r="C28" s="131"/>
      <c r="E28" s="37">
        <v>1.5</v>
      </c>
      <c r="F28" s="37">
        <v>0.15</v>
      </c>
      <c r="G28" s="37">
        <v>0.9</v>
      </c>
      <c r="H28" s="38">
        <v>0.5</v>
      </c>
      <c r="I28" s="26">
        <f t="shared" ref="I28:AB28" si="7">(I14*(1+$E28+$F28)*(1-$G28)*$H28)</f>
        <v>0</v>
      </c>
      <c r="J28" s="26">
        <f t="shared" si="7"/>
        <v>0</v>
      </c>
      <c r="K28" s="26">
        <f t="shared" si="7"/>
        <v>0</v>
      </c>
      <c r="L28" s="26">
        <f t="shared" si="7"/>
        <v>0</v>
      </c>
      <c r="M28" s="26">
        <f t="shared" si="7"/>
        <v>0</v>
      </c>
      <c r="N28" s="26">
        <f t="shared" si="7"/>
        <v>0</v>
      </c>
      <c r="O28" s="26">
        <f t="shared" si="7"/>
        <v>0</v>
      </c>
      <c r="P28" s="26">
        <f t="shared" si="7"/>
        <v>0</v>
      </c>
      <c r="Q28" s="26">
        <f t="shared" si="7"/>
        <v>0</v>
      </c>
      <c r="R28" s="26">
        <f t="shared" si="7"/>
        <v>0</v>
      </c>
      <c r="S28" s="26">
        <f t="shared" si="7"/>
        <v>0</v>
      </c>
      <c r="T28" s="26">
        <f t="shared" si="7"/>
        <v>0</v>
      </c>
      <c r="U28" s="26">
        <f t="shared" si="7"/>
        <v>0</v>
      </c>
      <c r="V28" s="26">
        <f t="shared" si="7"/>
        <v>0</v>
      </c>
      <c r="W28" s="26">
        <f t="shared" si="7"/>
        <v>0</v>
      </c>
      <c r="X28" s="26">
        <f t="shared" si="7"/>
        <v>0</v>
      </c>
      <c r="Y28" s="26">
        <f t="shared" si="7"/>
        <v>0</v>
      </c>
      <c r="Z28" s="26">
        <f t="shared" si="7"/>
        <v>0</v>
      </c>
      <c r="AA28" s="26">
        <f t="shared" si="7"/>
        <v>0</v>
      </c>
      <c r="AB28" s="26">
        <f t="shared" si="7"/>
        <v>0</v>
      </c>
    </row>
    <row r="29" spans="1:1774" s="55" customFormat="1" hidden="1" x14ac:dyDescent="0.35">
      <c r="A29" s="36"/>
      <c r="C29" s="131"/>
      <c r="E29" s="37">
        <v>1.9</v>
      </c>
      <c r="F29" s="37">
        <v>0.15</v>
      </c>
      <c r="G29" s="37">
        <v>0.05</v>
      </c>
      <c r="H29" s="38">
        <v>0.5</v>
      </c>
      <c r="I29" s="26">
        <f t="shared" ref="I29:AB29" si="8">(I15*(1+$E29+$F29)*(1-$G29)*$H29)</f>
        <v>0</v>
      </c>
      <c r="J29" s="26">
        <f t="shared" si="8"/>
        <v>0</v>
      </c>
      <c r="K29" s="26">
        <f t="shared" si="8"/>
        <v>0</v>
      </c>
      <c r="L29" s="26">
        <f t="shared" si="8"/>
        <v>0</v>
      </c>
      <c r="M29" s="26">
        <f t="shared" si="8"/>
        <v>0</v>
      </c>
      <c r="N29" s="26">
        <f t="shared" si="8"/>
        <v>0</v>
      </c>
      <c r="O29" s="26">
        <f t="shared" si="8"/>
        <v>0</v>
      </c>
      <c r="P29" s="26">
        <f t="shared" si="8"/>
        <v>0</v>
      </c>
      <c r="Q29" s="26">
        <f t="shared" si="8"/>
        <v>0</v>
      </c>
      <c r="R29" s="26">
        <f t="shared" si="8"/>
        <v>0</v>
      </c>
      <c r="S29" s="26">
        <f t="shared" si="8"/>
        <v>0</v>
      </c>
      <c r="T29" s="26">
        <f t="shared" si="8"/>
        <v>0</v>
      </c>
      <c r="U29" s="26">
        <f t="shared" si="8"/>
        <v>0</v>
      </c>
      <c r="V29" s="26">
        <f t="shared" si="8"/>
        <v>0</v>
      </c>
      <c r="W29" s="26">
        <f t="shared" si="8"/>
        <v>0</v>
      </c>
      <c r="X29" s="26">
        <f t="shared" si="8"/>
        <v>0</v>
      </c>
      <c r="Y29" s="26">
        <f t="shared" si="8"/>
        <v>0</v>
      </c>
      <c r="Z29" s="26">
        <f t="shared" si="8"/>
        <v>0</v>
      </c>
      <c r="AA29" s="26">
        <f t="shared" si="8"/>
        <v>0</v>
      </c>
      <c r="AB29" s="26">
        <f t="shared" si="8"/>
        <v>0</v>
      </c>
    </row>
    <row r="30" spans="1:1774" s="55" customFormat="1" hidden="1" x14ac:dyDescent="0.35">
      <c r="A30" s="36"/>
      <c r="C30" s="131"/>
      <c r="E30" s="37">
        <v>0.4</v>
      </c>
      <c r="F30" s="37">
        <v>0.15</v>
      </c>
      <c r="G30" s="37">
        <v>0.11</v>
      </c>
      <c r="H30" s="38">
        <v>0.5</v>
      </c>
      <c r="I30" s="26">
        <f t="shared" ref="I30:AB30" si="9">(I16*(1+$E30+$F30)*(1-$G30)*$H30)</f>
        <v>0</v>
      </c>
      <c r="J30" s="26">
        <f t="shared" si="9"/>
        <v>0</v>
      </c>
      <c r="K30" s="26">
        <f t="shared" si="9"/>
        <v>0</v>
      </c>
      <c r="L30" s="26">
        <f t="shared" si="9"/>
        <v>0</v>
      </c>
      <c r="M30" s="26">
        <f t="shared" si="9"/>
        <v>0</v>
      </c>
      <c r="N30" s="26">
        <f t="shared" si="9"/>
        <v>0</v>
      </c>
      <c r="O30" s="26">
        <f t="shared" si="9"/>
        <v>0</v>
      </c>
      <c r="P30" s="26">
        <f t="shared" si="9"/>
        <v>0</v>
      </c>
      <c r="Q30" s="26">
        <f t="shared" si="9"/>
        <v>0</v>
      </c>
      <c r="R30" s="26">
        <f t="shared" si="9"/>
        <v>0</v>
      </c>
      <c r="S30" s="26">
        <f t="shared" si="9"/>
        <v>0</v>
      </c>
      <c r="T30" s="26">
        <f t="shared" si="9"/>
        <v>0</v>
      </c>
      <c r="U30" s="26">
        <f t="shared" si="9"/>
        <v>0</v>
      </c>
      <c r="V30" s="26">
        <f t="shared" si="9"/>
        <v>0</v>
      </c>
      <c r="W30" s="26">
        <f t="shared" si="9"/>
        <v>0</v>
      </c>
      <c r="X30" s="26">
        <f t="shared" si="9"/>
        <v>0</v>
      </c>
      <c r="Y30" s="26">
        <f t="shared" si="9"/>
        <v>0</v>
      </c>
      <c r="Z30" s="26">
        <f t="shared" si="9"/>
        <v>0</v>
      </c>
      <c r="AA30" s="26">
        <f t="shared" si="9"/>
        <v>0</v>
      </c>
      <c r="AB30" s="26">
        <f t="shared" si="9"/>
        <v>0</v>
      </c>
    </row>
    <row r="31" spans="1:1774" s="55" customFormat="1" hidden="1" x14ac:dyDescent="0.35">
      <c r="A31" s="36"/>
      <c r="C31" s="128"/>
    </row>
    <row r="32" spans="1:1774" s="30" customFormat="1" hidden="1" x14ac:dyDescent="0.35">
      <c r="A32" s="129"/>
      <c r="C32" s="130"/>
      <c r="I32" s="30" t="s">
        <v>11</v>
      </c>
      <c r="J32" s="30" t="s">
        <v>12</v>
      </c>
      <c r="K32" s="30" t="s">
        <v>13</v>
      </c>
      <c r="L32" s="30" t="s">
        <v>14</v>
      </c>
      <c r="M32" s="30" t="s">
        <v>15</v>
      </c>
      <c r="N32" s="30" t="s">
        <v>16</v>
      </c>
      <c r="O32" s="30" t="s">
        <v>17</v>
      </c>
      <c r="P32" s="30" t="s">
        <v>18</v>
      </c>
      <c r="Q32" s="30" t="s">
        <v>19</v>
      </c>
      <c r="R32" s="30" t="s">
        <v>20</v>
      </c>
      <c r="S32" s="30" t="s">
        <v>21</v>
      </c>
      <c r="T32" s="30" t="s">
        <v>22</v>
      </c>
      <c r="U32" s="30" t="s">
        <v>23</v>
      </c>
      <c r="V32" s="30" t="s">
        <v>24</v>
      </c>
      <c r="W32" s="30" t="s">
        <v>25</v>
      </c>
      <c r="X32" s="30" t="s">
        <v>26</v>
      </c>
      <c r="Y32" s="30" t="s">
        <v>27</v>
      </c>
      <c r="Z32" s="30" t="s">
        <v>28</v>
      </c>
      <c r="AA32" s="30" t="s">
        <v>29</v>
      </c>
      <c r="AB32" s="30" t="s">
        <v>30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5"/>
      <c r="ACP32" s="55"/>
      <c r="ACQ32" s="55"/>
      <c r="ACR32" s="55"/>
      <c r="ACS32" s="55"/>
      <c r="ACT32" s="55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5"/>
      <c r="AFB32" s="55"/>
      <c r="AFC32" s="55"/>
      <c r="AFD32" s="55"/>
      <c r="AFE32" s="55"/>
      <c r="AFF32" s="55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5"/>
      <c r="AHN32" s="55"/>
      <c r="AHO32" s="55"/>
      <c r="AHP32" s="55"/>
      <c r="AHQ32" s="55"/>
      <c r="AHR32" s="55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5"/>
      <c r="AJZ32" s="55"/>
      <c r="AKA32" s="55"/>
      <c r="AKB32" s="55"/>
      <c r="AKC32" s="55"/>
      <c r="AKD32" s="55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  <c r="AMJ32" s="55"/>
      <c r="AMK32" s="55"/>
      <c r="AML32" s="55"/>
      <c r="AMM32" s="55"/>
      <c r="AMN32" s="55"/>
      <c r="AMO32" s="55"/>
      <c r="AMP32" s="55"/>
      <c r="AMQ32" s="55"/>
      <c r="AMR32" s="55"/>
      <c r="AMS32" s="55"/>
      <c r="AMT32" s="55"/>
      <c r="AMU32" s="55"/>
      <c r="AMV32" s="55"/>
      <c r="AMW32" s="55"/>
      <c r="AMX32" s="55"/>
      <c r="AMY32" s="55"/>
      <c r="AMZ32" s="55"/>
      <c r="ANA32" s="55"/>
      <c r="ANB32" s="55"/>
      <c r="ANC32" s="55"/>
      <c r="AND32" s="55"/>
      <c r="ANE32" s="55"/>
      <c r="ANF32" s="55"/>
      <c r="ANG32" s="55"/>
      <c r="ANH32" s="55"/>
      <c r="ANI32" s="55"/>
      <c r="ANJ32" s="55"/>
      <c r="ANK32" s="55"/>
      <c r="ANL32" s="55"/>
      <c r="ANM32" s="55"/>
      <c r="ANN32" s="55"/>
      <c r="ANO32" s="55"/>
      <c r="ANP32" s="55"/>
      <c r="ANQ32" s="55"/>
      <c r="ANR32" s="55"/>
      <c r="ANS32" s="55"/>
      <c r="ANT32" s="55"/>
      <c r="ANU32" s="55"/>
      <c r="ANV32" s="55"/>
      <c r="ANW32" s="55"/>
      <c r="ANX32" s="55"/>
      <c r="ANY32" s="55"/>
      <c r="ANZ32" s="55"/>
      <c r="AOA32" s="55"/>
      <c r="AOB32" s="55"/>
      <c r="AOC32" s="55"/>
      <c r="AOD32" s="55"/>
      <c r="AOE32" s="55"/>
      <c r="AOF32" s="55"/>
      <c r="AOG32" s="55"/>
      <c r="AOH32" s="55"/>
      <c r="AOI32" s="55"/>
      <c r="AOJ32" s="55"/>
      <c r="AOK32" s="55"/>
      <c r="AOL32" s="55"/>
      <c r="AOM32" s="55"/>
      <c r="AON32" s="55"/>
      <c r="AOO32" s="55"/>
      <c r="AOP32" s="55"/>
      <c r="AOQ32" s="55"/>
      <c r="AOR32" s="55"/>
      <c r="AOS32" s="55"/>
      <c r="AOT32" s="55"/>
      <c r="AOU32" s="55"/>
      <c r="AOV32" s="55"/>
      <c r="AOW32" s="55"/>
      <c r="AOX32" s="55"/>
      <c r="AOY32" s="55"/>
      <c r="AOZ32" s="55"/>
      <c r="APA32" s="55"/>
      <c r="APB32" s="55"/>
      <c r="APC32" s="55"/>
      <c r="APD32" s="55"/>
      <c r="APE32" s="55"/>
      <c r="APF32" s="55"/>
      <c r="APG32" s="55"/>
      <c r="APH32" s="55"/>
      <c r="API32" s="55"/>
      <c r="APJ32" s="55"/>
      <c r="APK32" s="55"/>
      <c r="APL32" s="55"/>
      <c r="APM32" s="55"/>
      <c r="APN32" s="55"/>
      <c r="APO32" s="55"/>
      <c r="APP32" s="55"/>
      <c r="APQ32" s="55"/>
      <c r="APR32" s="55"/>
      <c r="APS32" s="55"/>
      <c r="APT32" s="55"/>
      <c r="APU32" s="55"/>
      <c r="APV32" s="55"/>
      <c r="APW32" s="55"/>
      <c r="APX32" s="55"/>
      <c r="APY32" s="55"/>
      <c r="APZ32" s="55"/>
      <c r="AQA32" s="55"/>
      <c r="AQB32" s="55"/>
      <c r="AQC32" s="55"/>
      <c r="AQD32" s="55"/>
      <c r="AQE32" s="55"/>
      <c r="AQF32" s="55"/>
      <c r="AQG32" s="55"/>
      <c r="AQH32" s="55"/>
      <c r="AQI32" s="55"/>
      <c r="AQJ32" s="55"/>
      <c r="AQK32" s="55"/>
      <c r="AQL32" s="55"/>
      <c r="AQM32" s="55"/>
      <c r="AQN32" s="55"/>
      <c r="AQO32" s="55"/>
      <c r="AQP32" s="55"/>
      <c r="AQQ32" s="55"/>
      <c r="AQR32" s="55"/>
      <c r="AQS32" s="55"/>
      <c r="AQT32" s="55"/>
      <c r="AQU32" s="55"/>
      <c r="AQV32" s="55"/>
      <c r="AQW32" s="55"/>
      <c r="AQX32" s="55"/>
      <c r="AQY32" s="55"/>
      <c r="AQZ32" s="55"/>
      <c r="ARA32" s="55"/>
      <c r="ARB32" s="55"/>
      <c r="ARC32" s="55"/>
      <c r="ARD32" s="55"/>
      <c r="ARE32" s="55"/>
      <c r="ARF32" s="55"/>
      <c r="ARG32" s="55"/>
      <c r="ARH32" s="55"/>
      <c r="ARI32" s="55"/>
      <c r="ARJ32" s="55"/>
      <c r="ARK32" s="55"/>
      <c r="ARL32" s="55"/>
      <c r="ARM32" s="55"/>
      <c r="ARN32" s="55"/>
      <c r="ARO32" s="55"/>
      <c r="ARP32" s="55"/>
      <c r="ARQ32" s="55"/>
      <c r="ARR32" s="55"/>
      <c r="ARS32" s="55"/>
      <c r="ART32" s="55"/>
      <c r="ARU32" s="55"/>
      <c r="ARV32" s="55"/>
      <c r="ARW32" s="55"/>
      <c r="ARX32" s="55"/>
      <c r="ARY32" s="55"/>
      <c r="ARZ32" s="55"/>
      <c r="ASA32" s="55"/>
      <c r="ASB32" s="55"/>
      <c r="ASC32" s="55"/>
      <c r="ASD32" s="55"/>
      <c r="ASE32" s="55"/>
      <c r="ASF32" s="55"/>
      <c r="ASG32" s="55"/>
      <c r="ASH32" s="55"/>
      <c r="ASI32" s="55"/>
      <c r="ASJ32" s="55"/>
      <c r="ASK32" s="55"/>
      <c r="ASL32" s="55"/>
      <c r="ASM32" s="55"/>
      <c r="ASN32" s="55"/>
      <c r="ASO32" s="55"/>
      <c r="ASP32" s="55"/>
      <c r="ASQ32" s="55"/>
      <c r="ASR32" s="55"/>
      <c r="ASS32" s="55"/>
      <c r="AST32" s="55"/>
      <c r="ASU32" s="55"/>
      <c r="ASV32" s="55"/>
      <c r="ASW32" s="55"/>
      <c r="ASX32" s="55"/>
      <c r="ASY32" s="55"/>
      <c r="ASZ32" s="55"/>
      <c r="ATA32" s="55"/>
      <c r="ATB32" s="55"/>
      <c r="ATC32" s="55"/>
      <c r="ATD32" s="55"/>
      <c r="ATE32" s="55"/>
      <c r="ATF32" s="55"/>
      <c r="ATG32" s="55"/>
      <c r="ATH32" s="55"/>
      <c r="ATI32" s="55"/>
      <c r="ATJ32" s="55"/>
      <c r="ATK32" s="55"/>
      <c r="ATL32" s="55"/>
      <c r="ATM32" s="55"/>
      <c r="ATN32" s="55"/>
      <c r="ATO32" s="55"/>
      <c r="ATP32" s="55"/>
      <c r="ATQ32" s="55"/>
      <c r="ATR32" s="55"/>
      <c r="ATS32" s="55"/>
      <c r="ATT32" s="55"/>
      <c r="ATU32" s="55"/>
      <c r="ATV32" s="55"/>
      <c r="ATW32" s="55"/>
      <c r="ATX32" s="55"/>
      <c r="ATY32" s="55"/>
      <c r="ATZ32" s="55"/>
      <c r="AUA32" s="55"/>
      <c r="AUB32" s="55"/>
      <c r="AUC32" s="55"/>
      <c r="AUD32" s="55"/>
      <c r="AUE32" s="55"/>
      <c r="AUF32" s="55"/>
      <c r="AUG32" s="55"/>
      <c r="AUH32" s="55"/>
      <c r="AUI32" s="55"/>
      <c r="AUJ32" s="55"/>
      <c r="AUK32" s="55"/>
      <c r="AUL32" s="55"/>
      <c r="AUM32" s="55"/>
      <c r="AUN32" s="55"/>
      <c r="AUO32" s="55"/>
      <c r="AUP32" s="55"/>
      <c r="AUQ32" s="55"/>
      <c r="AUR32" s="55"/>
      <c r="AUS32" s="55"/>
      <c r="AUT32" s="55"/>
      <c r="AUU32" s="55"/>
      <c r="AUV32" s="55"/>
      <c r="AUW32" s="55"/>
      <c r="AUX32" s="55"/>
      <c r="AUY32" s="55"/>
      <c r="AUZ32" s="55"/>
      <c r="AVA32" s="55"/>
      <c r="AVB32" s="55"/>
      <c r="AVC32" s="55"/>
      <c r="AVD32" s="55"/>
      <c r="AVE32" s="55"/>
      <c r="AVF32" s="55"/>
      <c r="AVG32" s="55"/>
      <c r="AVH32" s="55"/>
      <c r="AVI32" s="55"/>
      <c r="AVJ32" s="55"/>
      <c r="AVK32" s="55"/>
      <c r="AVL32" s="55"/>
      <c r="AVM32" s="55"/>
      <c r="AVN32" s="55"/>
      <c r="AVO32" s="55"/>
      <c r="AVP32" s="55"/>
      <c r="AVQ32" s="55"/>
      <c r="AVR32" s="55"/>
      <c r="AVS32" s="55"/>
      <c r="AVT32" s="55"/>
      <c r="AVU32" s="55"/>
      <c r="AVV32" s="55"/>
      <c r="AVW32" s="55"/>
      <c r="AVX32" s="55"/>
      <c r="AVY32" s="55"/>
      <c r="AVZ32" s="55"/>
      <c r="AWA32" s="55"/>
      <c r="AWB32" s="55"/>
      <c r="AWC32" s="55"/>
      <c r="AWD32" s="55"/>
      <c r="AWE32" s="55"/>
      <c r="AWF32" s="55"/>
      <c r="AWG32" s="55"/>
      <c r="AWH32" s="55"/>
      <c r="AWI32" s="55"/>
      <c r="AWJ32" s="55"/>
      <c r="AWK32" s="55"/>
      <c r="AWL32" s="55"/>
      <c r="AWM32" s="55"/>
      <c r="AWN32" s="55"/>
      <c r="AWO32" s="55"/>
      <c r="AWP32" s="55"/>
      <c r="AWQ32" s="55"/>
      <c r="AWR32" s="55"/>
      <c r="AWS32" s="55"/>
      <c r="AWT32" s="55"/>
      <c r="AWU32" s="55"/>
      <c r="AWV32" s="55"/>
      <c r="AWW32" s="55"/>
      <c r="AWX32" s="55"/>
      <c r="AWY32" s="55"/>
      <c r="AWZ32" s="55"/>
      <c r="AXA32" s="55"/>
      <c r="AXB32" s="55"/>
      <c r="AXC32" s="55"/>
      <c r="AXD32" s="55"/>
      <c r="AXE32" s="55"/>
      <c r="AXF32" s="55"/>
      <c r="AXG32" s="55"/>
      <c r="AXH32" s="55"/>
      <c r="AXI32" s="55"/>
      <c r="AXJ32" s="55"/>
      <c r="AXK32" s="55"/>
      <c r="AXL32" s="55"/>
      <c r="AXM32" s="55"/>
      <c r="AXN32" s="55"/>
      <c r="AXO32" s="55"/>
      <c r="AXP32" s="55"/>
      <c r="AXQ32" s="55"/>
      <c r="AXR32" s="55"/>
      <c r="AXS32" s="55"/>
      <c r="AXT32" s="55"/>
      <c r="AXU32" s="55"/>
      <c r="AXV32" s="55"/>
      <c r="AXW32" s="55"/>
      <c r="AXX32" s="55"/>
      <c r="AXY32" s="55"/>
      <c r="AXZ32" s="55"/>
      <c r="AYA32" s="55"/>
      <c r="AYB32" s="55"/>
      <c r="AYC32" s="55"/>
      <c r="AYD32" s="55"/>
      <c r="AYE32" s="55"/>
      <c r="AYF32" s="55"/>
      <c r="AYG32" s="55"/>
      <c r="AYH32" s="55"/>
      <c r="AYI32" s="55"/>
      <c r="AYJ32" s="55"/>
      <c r="AYK32" s="55"/>
      <c r="AYL32" s="55"/>
      <c r="AYM32" s="55"/>
      <c r="AYN32" s="55"/>
      <c r="AYO32" s="55"/>
      <c r="AYP32" s="55"/>
      <c r="AYQ32" s="55"/>
      <c r="AYR32" s="55"/>
      <c r="AYS32" s="55"/>
      <c r="AYT32" s="55"/>
      <c r="AYU32" s="55"/>
      <c r="AYV32" s="55"/>
      <c r="AYW32" s="55"/>
      <c r="AYX32" s="55"/>
      <c r="AYY32" s="55"/>
      <c r="AYZ32" s="55"/>
      <c r="AZA32" s="55"/>
      <c r="AZB32" s="55"/>
      <c r="AZC32" s="55"/>
      <c r="AZD32" s="55"/>
      <c r="AZE32" s="55"/>
      <c r="AZF32" s="55"/>
      <c r="AZG32" s="55"/>
      <c r="AZH32" s="55"/>
      <c r="AZI32" s="55"/>
      <c r="AZJ32" s="55"/>
      <c r="AZK32" s="55"/>
      <c r="AZL32" s="55"/>
      <c r="AZM32" s="55"/>
      <c r="AZN32" s="55"/>
      <c r="AZO32" s="55"/>
      <c r="AZP32" s="55"/>
      <c r="AZQ32" s="55"/>
      <c r="AZR32" s="55"/>
      <c r="AZS32" s="55"/>
      <c r="AZT32" s="55"/>
      <c r="AZU32" s="55"/>
      <c r="AZV32" s="55"/>
      <c r="AZW32" s="55"/>
      <c r="AZX32" s="55"/>
      <c r="AZY32" s="55"/>
      <c r="AZZ32" s="55"/>
      <c r="BAA32" s="55"/>
      <c r="BAB32" s="55"/>
      <c r="BAC32" s="55"/>
      <c r="BAD32" s="55"/>
      <c r="BAE32" s="55"/>
      <c r="BAF32" s="55"/>
      <c r="BAG32" s="55"/>
      <c r="BAH32" s="55"/>
      <c r="BAI32" s="55"/>
      <c r="BAJ32" s="55"/>
      <c r="BAK32" s="55"/>
      <c r="BAL32" s="55"/>
      <c r="BAM32" s="55"/>
      <c r="BAN32" s="55"/>
      <c r="BAO32" s="55"/>
      <c r="BAP32" s="55"/>
      <c r="BAQ32" s="55"/>
      <c r="BAR32" s="55"/>
      <c r="BAS32" s="55"/>
      <c r="BAT32" s="55"/>
      <c r="BAU32" s="55"/>
      <c r="BAV32" s="55"/>
      <c r="BAW32" s="55"/>
      <c r="BAX32" s="55"/>
      <c r="BAY32" s="55"/>
      <c r="BAZ32" s="55"/>
      <c r="BBA32" s="55"/>
      <c r="BBB32" s="55"/>
      <c r="BBC32" s="55"/>
      <c r="BBD32" s="55"/>
      <c r="BBE32" s="55"/>
      <c r="BBF32" s="55"/>
      <c r="BBG32" s="55"/>
      <c r="BBH32" s="55"/>
      <c r="BBI32" s="55"/>
      <c r="BBJ32" s="55"/>
      <c r="BBK32" s="55"/>
      <c r="BBL32" s="55"/>
      <c r="BBM32" s="55"/>
      <c r="BBN32" s="55"/>
      <c r="BBO32" s="55"/>
      <c r="BBP32" s="55"/>
      <c r="BBQ32" s="55"/>
      <c r="BBR32" s="55"/>
      <c r="BBS32" s="55"/>
      <c r="BBT32" s="55"/>
      <c r="BBU32" s="55"/>
      <c r="BBV32" s="55"/>
      <c r="BBW32" s="55"/>
      <c r="BBX32" s="55"/>
      <c r="BBY32" s="55"/>
      <c r="BBZ32" s="55"/>
      <c r="BCA32" s="55"/>
      <c r="BCB32" s="55"/>
      <c r="BCC32" s="55"/>
      <c r="BCD32" s="55"/>
      <c r="BCE32" s="55"/>
      <c r="BCF32" s="55"/>
      <c r="BCG32" s="55"/>
      <c r="BCH32" s="55"/>
      <c r="BCI32" s="55"/>
      <c r="BCJ32" s="55"/>
      <c r="BCK32" s="55"/>
      <c r="BCL32" s="55"/>
      <c r="BCM32" s="55"/>
      <c r="BCN32" s="55"/>
      <c r="BCO32" s="55"/>
      <c r="BCP32" s="55"/>
      <c r="BCQ32" s="55"/>
      <c r="BCR32" s="55"/>
      <c r="BCS32" s="55"/>
      <c r="BCT32" s="55"/>
      <c r="BCU32" s="55"/>
      <c r="BCV32" s="55"/>
      <c r="BCW32" s="55"/>
      <c r="BCX32" s="55"/>
      <c r="BCY32" s="55"/>
      <c r="BCZ32" s="55"/>
      <c r="BDA32" s="55"/>
      <c r="BDB32" s="55"/>
      <c r="BDC32" s="55"/>
      <c r="BDD32" s="55"/>
      <c r="BDE32" s="55"/>
      <c r="BDF32" s="55"/>
      <c r="BDG32" s="55"/>
      <c r="BDH32" s="55"/>
      <c r="BDI32" s="55"/>
      <c r="BDJ32" s="55"/>
      <c r="BDK32" s="55"/>
      <c r="BDL32" s="55"/>
      <c r="BDM32" s="55"/>
      <c r="BDN32" s="55"/>
      <c r="BDO32" s="55"/>
      <c r="BDP32" s="55"/>
      <c r="BDQ32" s="55"/>
      <c r="BDR32" s="55"/>
      <c r="BDS32" s="55"/>
      <c r="BDT32" s="55"/>
      <c r="BDU32" s="55"/>
      <c r="BDV32" s="55"/>
      <c r="BDW32" s="55"/>
      <c r="BDX32" s="55"/>
      <c r="BDY32" s="55"/>
      <c r="BDZ32" s="55"/>
      <c r="BEA32" s="55"/>
      <c r="BEB32" s="55"/>
      <c r="BEC32" s="55"/>
      <c r="BED32" s="55"/>
      <c r="BEE32" s="55"/>
      <c r="BEF32" s="55"/>
      <c r="BEG32" s="55"/>
      <c r="BEH32" s="55"/>
      <c r="BEI32" s="55"/>
      <c r="BEJ32" s="55"/>
      <c r="BEK32" s="55"/>
      <c r="BEL32" s="55"/>
      <c r="BEM32" s="55"/>
      <c r="BEN32" s="55"/>
      <c r="BEO32" s="55"/>
      <c r="BEP32" s="55"/>
      <c r="BEQ32" s="55"/>
      <c r="BER32" s="55"/>
      <c r="BES32" s="55"/>
      <c r="BET32" s="55"/>
      <c r="BEU32" s="55"/>
      <c r="BEV32" s="55"/>
      <c r="BEW32" s="55"/>
      <c r="BEX32" s="55"/>
      <c r="BEY32" s="55"/>
      <c r="BEZ32" s="55"/>
      <c r="BFA32" s="55"/>
      <c r="BFB32" s="55"/>
      <c r="BFC32" s="55"/>
      <c r="BFD32" s="55"/>
      <c r="BFE32" s="55"/>
      <c r="BFF32" s="55"/>
      <c r="BFG32" s="55"/>
      <c r="BFH32" s="55"/>
      <c r="BFI32" s="55"/>
      <c r="BFJ32" s="55"/>
      <c r="BFK32" s="55"/>
      <c r="BFL32" s="55"/>
      <c r="BFM32" s="55"/>
      <c r="BFN32" s="55"/>
      <c r="BFO32" s="55"/>
      <c r="BFP32" s="55"/>
      <c r="BFQ32" s="55"/>
      <c r="BFR32" s="55"/>
      <c r="BFS32" s="55"/>
      <c r="BFT32" s="55"/>
      <c r="BFU32" s="55"/>
      <c r="BFV32" s="55"/>
      <c r="BFW32" s="55"/>
      <c r="BFX32" s="55"/>
      <c r="BFY32" s="55"/>
      <c r="BFZ32" s="55"/>
      <c r="BGA32" s="55"/>
      <c r="BGB32" s="55"/>
      <c r="BGC32" s="55"/>
      <c r="BGD32" s="55"/>
      <c r="BGE32" s="55"/>
      <c r="BGF32" s="55"/>
      <c r="BGG32" s="55"/>
      <c r="BGH32" s="55"/>
      <c r="BGI32" s="55"/>
      <c r="BGJ32" s="55"/>
      <c r="BGK32" s="55"/>
      <c r="BGL32" s="55"/>
      <c r="BGM32" s="55"/>
      <c r="BGN32" s="55"/>
      <c r="BGO32" s="55"/>
      <c r="BGP32" s="55"/>
      <c r="BGQ32" s="55"/>
      <c r="BGR32" s="55"/>
      <c r="BGS32" s="55"/>
      <c r="BGT32" s="55"/>
      <c r="BGU32" s="55"/>
      <c r="BGV32" s="55"/>
      <c r="BGW32" s="55"/>
      <c r="BGX32" s="55"/>
      <c r="BGY32" s="55"/>
      <c r="BGZ32" s="55"/>
      <c r="BHA32" s="55"/>
      <c r="BHB32" s="55"/>
      <c r="BHC32" s="55"/>
      <c r="BHD32" s="55"/>
      <c r="BHE32" s="55"/>
      <c r="BHF32" s="55"/>
      <c r="BHG32" s="55"/>
      <c r="BHH32" s="55"/>
      <c r="BHI32" s="55"/>
      <c r="BHJ32" s="55"/>
      <c r="BHK32" s="55"/>
      <c r="BHL32" s="55"/>
      <c r="BHM32" s="55"/>
      <c r="BHN32" s="55"/>
      <c r="BHO32" s="55"/>
      <c r="BHP32" s="55"/>
      <c r="BHQ32" s="55"/>
      <c r="BHR32" s="55"/>
      <c r="BHS32" s="55"/>
      <c r="BHT32" s="55"/>
      <c r="BHU32" s="55"/>
      <c r="BHV32" s="55"/>
      <c r="BHW32" s="55"/>
      <c r="BHX32" s="55"/>
      <c r="BHY32" s="55"/>
      <c r="BHZ32" s="55"/>
      <c r="BIA32" s="55"/>
      <c r="BIB32" s="55"/>
      <c r="BIC32" s="55"/>
      <c r="BID32" s="55"/>
      <c r="BIE32" s="55"/>
      <c r="BIF32" s="55"/>
      <c r="BIG32" s="55"/>
      <c r="BIH32" s="55"/>
      <c r="BII32" s="55"/>
      <c r="BIJ32" s="55"/>
      <c r="BIK32" s="55"/>
      <c r="BIL32" s="55"/>
      <c r="BIM32" s="55"/>
      <c r="BIN32" s="55"/>
      <c r="BIO32" s="55"/>
      <c r="BIP32" s="55"/>
      <c r="BIQ32" s="55"/>
      <c r="BIR32" s="55"/>
      <c r="BIS32" s="55"/>
      <c r="BIT32" s="55"/>
      <c r="BIU32" s="55"/>
      <c r="BIV32" s="55"/>
      <c r="BIW32" s="55"/>
      <c r="BIX32" s="55"/>
      <c r="BIY32" s="55"/>
      <c r="BIZ32" s="55"/>
      <c r="BJA32" s="55"/>
      <c r="BJB32" s="55"/>
      <c r="BJC32" s="55"/>
      <c r="BJD32" s="55"/>
      <c r="BJE32" s="55"/>
      <c r="BJF32" s="55"/>
      <c r="BJG32" s="55"/>
      <c r="BJH32" s="55"/>
      <c r="BJI32" s="55"/>
      <c r="BJJ32" s="55"/>
      <c r="BJK32" s="55"/>
      <c r="BJL32" s="55"/>
      <c r="BJM32" s="55"/>
      <c r="BJN32" s="55"/>
      <c r="BJO32" s="55"/>
      <c r="BJP32" s="55"/>
      <c r="BJQ32" s="55"/>
      <c r="BJR32" s="55"/>
      <c r="BJS32" s="55"/>
      <c r="BJT32" s="55"/>
      <c r="BJU32" s="55"/>
      <c r="BJV32" s="55"/>
      <c r="BJW32" s="55"/>
      <c r="BJX32" s="55"/>
      <c r="BJY32" s="55"/>
      <c r="BJZ32" s="55"/>
      <c r="BKA32" s="55"/>
      <c r="BKB32" s="55"/>
      <c r="BKC32" s="55"/>
      <c r="BKD32" s="55"/>
      <c r="BKE32" s="55"/>
      <c r="BKF32" s="55"/>
      <c r="BKG32" s="55"/>
      <c r="BKH32" s="55"/>
      <c r="BKI32" s="55"/>
      <c r="BKJ32" s="55"/>
      <c r="BKK32" s="55"/>
      <c r="BKL32" s="55"/>
      <c r="BKM32" s="55"/>
      <c r="BKN32" s="55"/>
      <c r="BKO32" s="55"/>
      <c r="BKP32" s="55"/>
      <c r="BKQ32" s="55"/>
      <c r="BKR32" s="55"/>
      <c r="BKS32" s="55"/>
      <c r="BKT32" s="55"/>
      <c r="BKU32" s="55"/>
      <c r="BKV32" s="55"/>
      <c r="BKW32" s="55"/>
      <c r="BKX32" s="55"/>
      <c r="BKY32" s="55"/>
      <c r="BKZ32" s="55"/>
      <c r="BLA32" s="55"/>
      <c r="BLB32" s="55"/>
      <c r="BLC32" s="55"/>
      <c r="BLD32" s="55"/>
      <c r="BLE32" s="55"/>
      <c r="BLF32" s="55"/>
      <c r="BLG32" s="55"/>
      <c r="BLH32" s="55"/>
      <c r="BLI32" s="55"/>
      <c r="BLJ32" s="55"/>
      <c r="BLK32" s="55"/>
      <c r="BLL32" s="55"/>
      <c r="BLM32" s="55"/>
      <c r="BLN32" s="55"/>
      <c r="BLO32" s="55"/>
      <c r="BLP32" s="55"/>
      <c r="BLQ32" s="55"/>
      <c r="BLR32" s="55"/>
      <c r="BLS32" s="55"/>
      <c r="BLT32" s="55"/>
      <c r="BLU32" s="55"/>
      <c r="BLV32" s="55"/>
      <c r="BLW32" s="55"/>
      <c r="BLX32" s="55"/>
      <c r="BLY32" s="55"/>
      <c r="BLZ32" s="55"/>
      <c r="BMA32" s="55"/>
      <c r="BMB32" s="55"/>
      <c r="BMC32" s="55"/>
      <c r="BMD32" s="55"/>
      <c r="BME32" s="55"/>
      <c r="BMF32" s="55"/>
      <c r="BMG32" s="55"/>
      <c r="BMH32" s="55"/>
      <c r="BMI32" s="55"/>
      <c r="BMJ32" s="55"/>
      <c r="BMK32" s="55"/>
      <c r="BML32" s="55"/>
      <c r="BMM32" s="55"/>
      <c r="BMN32" s="55"/>
      <c r="BMO32" s="55"/>
      <c r="BMP32" s="55"/>
      <c r="BMQ32" s="55"/>
      <c r="BMR32" s="55"/>
      <c r="BMS32" s="55"/>
      <c r="BMT32" s="55"/>
      <c r="BMU32" s="55"/>
      <c r="BMV32" s="55"/>
      <c r="BMW32" s="55"/>
      <c r="BMX32" s="55"/>
      <c r="BMY32" s="55"/>
      <c r="BMZ32" s="55"/>
      <c r="BNA32" s="55"/>
      <c r="BNB32" s="55"/>
      <c r="BNC32" s="55"/>
      <c r="BND32" s="55"/>
      <c r="BNE32" s="55"/>
      <c r="BNF32" s="55"/>
      <c r="BNG32" s="55"/>
      <c r="BNH32" s="55"/>
      <c r="BNI32" s="55"/>
      <c r="BNJ32" s="55"/>
      <c r="BNK32" s="55"/>
      <c r="BNL32" s="55"/>
      <c r="BNM32" s="55"/>
      <c r="BNN32" s="55"/>
      <c r="BNO32" s="55"/>
      <c r="BNP32" s="55"/>
      <c r="BNQ32" s="55"/>
      <c r="BNR32" s="55"/>
      <c r="BNS32" s="55"/>
      <c r="BNT32" s="55"/>
      <c r="BNU32" s="55"/>
      <c r="BNV32" s="55"/>
      <c r="BNW32" s="55"/>
      <c r="BNX32" s="55"/>
      <c r="BNY32" s="55"/>
      <c r="BNZ32" s="55"/>
      <c r="BOA32" s="55"/>
      <c r="BOB32" s="55"/>
      <c r="BOC32" s="55"/>
      <c r="BOD32" s="55"/>
      <c r="BOE32" s="55"/>
      <c r="BOF32" s="55"/>
      <c r="BOG32" s="55"/>
      <c r="BOH32" s="55"/>
      <c r="BOI32" s="55"/>
      <c r="BOJ32" s="55"/>
      <c r="BOK32" s="55"/>
      <c r="BOL32" s="55"/>
      <c r="BOM32" s="55"/>
      <c r="BON32" s="55"/>
      <c r="BOO32" s="55"/>
      <c r="BOP32" s="55"/>
      <c r="BOQ32" s="55"/>
      <c r="BOR32" s="55"/>
      <c r="BOS32" s="55"/>
      <c r="BOT32" s="55"/>
      <c r="BOU32" s="55"/>
      <c r="BOV32" s="55"/>
      <c r="BOW32" s="55"/>
      <c r="BOX32" s="55"/>
      <c r="BOY32" s="55"/>
      <c r="BOZ32" s="55"/>
      <c r="BPA32" s="55"/>
      <c r="BPB32" s="55"/>
      <c r="BPC32" s="55"/>
      <c r="BPD32" s="55"/>
      <c r="BPE32" s="55"/>
      <c r="BPF32" s="55"/>
    </row>
    <row r="33" spans="1:66" s="46" customFormat="1" ht="18.5" hidden="1" thickBot="1" x14ac:dyDescent="0.45">
      <c r="A33" s="44" t="s">
        <v>96</v>
      </c>
      <c r="C33" s="43"/>
      <c r="D33" s="43"/>
      <c r="E33" s="43"/>
      <c r="F33" s="43"/>
      <c r="G33" s="43"/>
      <c r="H33" s="43"/>
      <c r="I33" s="45">
        <f t="shared" ref="I33:AB33" si="10">SUM(I21:I30)</f>
        <v>0</v>
      </c>
      <c r="J33" s="45">
        <f t="shared" si="10"/>
        <v>0</v>
      </c>
      <c r="K33" s="45">
        <f t="shared" si="10"/>
        <v>0</v>
      </c>
      <c r="L33" s="45">
        <f t="shared" si="10"/>
        <v>0</v>
      </c>
      <c r="M33" s="45">
        <f t="shared" si="10"/>
        <v>0</v>
      </c>
      <c r="N33" s="45">
        <f t="shared" si="10"/>
        <v>0</v>
      </c>
      <c r="O33" s="45">
        <f t="shared" si="10"/>
        <v>0</v>
      </c>
      <c r="P33" s="45">
        <f t="shared" si="10"/>
        <v>0</v>
      </c>
      <c r="Q33" s="45">
        <f t="shared" si="10"/>
        <v>0</v>
      </c>
      <c r="R33" s="45">
        <f t="shared" si="10"/>
        <v>0</v>
      </c>
      <c r="S33" s="45">
        <f t="shared" si="10"/>
        <v>0</v>
      </c>
      <c r="T33" s="45">
        <f t="shared" si="10"/>
        <v>0</v>
      </c>
      <c r="U33" s="45">
        <f t="shared" si="10"/>
        <v>0</v>
      </c>
      <c r="V33" s="45">
        <f t="shared" si="10"/>
        <v>0</v>
      </c>
      <c r="W33" s="45">
        <f t="shared" si="10"/>
        <v>0</v>
      </c>
      <c r="X33" s="45">
        <f t="shared" si="10"/>
        <v>0</v>
      </c>
      <c r="Y33" s="45">
        <f t="shared" si="10"/>
        <v>0</v>
      </c>
      <c r="Z33" s="45">
        <f t="shared" si="10"/>
        <v>0</v>
      </c>
      <c r="AA33" s="45">
        <f t="shared" si="10"/>
        <v>0</v>
      </c>
      <c r="AB33" s="45">
        <f t="shared" si="10"/>
        <v>0</v>
      </c>
    </row>
    <row r="34" spans="1:66" s="55" customFormat="1" hidden="1" x14ac:dyDescent="0.35">
      <c r="A34" s="36"/>
      <c r="C34" s="128"/>
    </row>
    <row r="35" spans="1:66" s="55" customFormat="1" x14ac:dyDescent="0.35">
      <c r="A35" s="36"/>
      <c r="C35" s="128"/>
      <c r="H35" s="26"/>
      <c r="K35" s="26"/>
    </row>
    <row r="36" spans="1:66" s="121" customFormat="1" ht="20" x14ac:dyDescent="0.4">
      <c r="A36" s="192" t="s">
        <v>479</v>
      </c>
      <c r="C36" s="193"/>
    </row>
    <row r="37" spans="1:66" s="55" customFormat="1" x14ac:dyDescent="0.35">
      <c r="F37" s="82"/>
      <c r="G37" s="82"/>
      <c r="H37" s="55" t="s">
        <v>146</v>
      </c>
      <c r="I37" s="55" t="s">
        <v>147</v>
      </c>
      <c r="J37" s="55" t="s">
        <v>148</v>
      </c>
      <c r="K37" s="55" t="s">
        <v>149</v>
      </c>
      <c r="L37" s="55" t="s">
        <v>150</v>
      </c>
      <c r="M37" s="55" t="s">
        <v>151</v>
      </c>
      <c r="N37" s="76" t="s">
        <v>152</v>
      </c>
      <c r="O37" s="55" t="s">
        <v>153</v>
      </c>
      <c r="P37" s="55" t="s">
        <v>154</v>
      </c>
      <c r="Q37" s="55" t="s">
        <v>155</v>
      </c>
      <c r="R37" s="55" t="s">
        <v>156</v>
      </c>
      <c r="S37" s="55" t="s">
        <v>157</v>
      </c>
      <c r="T37" s="55" t="s">
        <v>158</v>
      </c>
      <c r="U37" s="55" t="s">
        <v>159</v>
      </c>
      <c r="V37" s="55" t="s">
        <v>160</v>
      </c>
      <c r="W37" s="55" t="s">
        <v>161</v>
      </c>
      <c r="X37" s="55" t="s">
        <v>162</v>
      </c>
      <c r="Y37" s="55" t="s">
        <v>163</v>
      </c>
      <c r="Z37" s="55" t="s">
        <v>164</v>
      </c>
      <c r="AA37" s="55" t="s">
        <v>165</v>
      </c>
      <c r="AB37" s="55" t="s">
        <v>166</v>
      </c>
      <c r="AC37" s="55" t="s">
        <v>167</v>
      </c>
      <c r="AD37" s="55" t="s">
        <v>168</v>
      </c>
      <c r="AE37" s="55" t="s">
        <v>169</v>
      </c>
      <c r="AF37" s="55" t="s">
        <v>170</v>
      </c>
      <c r="AG37" s="55" t="s">
        <v>171</v>
      </c>
      <c r="AH37" s="55" t="s">
        <v>172</v>
      </c>
      <c r="AI37" s="55" t="s">
        <v>173</v>
      </c>
      <c r="AJ37" s="55" t="s">
        <v>174</v>
      </c>
      <c r="AK37" s="55" t="s">
        <v>175</v>
      </c>
      <c r="AL37" s="55" t="s">
        <v>11</v>
      </c>
      <c r="AM37" s="55" t="s">
        <v>12</v>
      </c>
      <c r="AN37" s="55" t="s">
        <v>13</v>
      </c>
      <c r="AO37" s="55" t="s">
        <v>14</v>
      </c>
      <c r="AP37" s="55" t="s">
        <v>15</v>
      </c>
      <c r="AQ37" s="55" t="s">
        <v>16</v>
      </c>
      <c r="AR37" s="55" t="s">
        <v>17</v>
      </c>
      <c r="AS37" s="55" t="s">
        <v>18</v>
      </c>
      <c r="AT37" s="55" t="s">
        <v>19</v>
      </c>
      <c r="AU37" s="55" t="s">
        <v>20</v>
      </c>
      <c r="AV37" s="55" t="s">
        <v>21</v>
      </c>
      <c r="AW37" s="55" t="s">
        <v>22</v>
      </c>
      <c r="AX37" s="55" t="s">
        <v>23</v>
      </c>
      <c r="AY37" s="55" t="s">
        <v>24</v>
      </c>
      <c r="AZ37" s="55" t="s">
        <v>25</v>
      </c>
      <c r="BA37" s="55" t="s">
        <v>26</v>
      </c>
      <c r="BB37" s="55" t="s">
        <v>27</v>
      </c>
      <c r="BC37" s="55" t="s">
        <v>28</v>
      </c>
      <c r="BD37" s="55" t="s">
        <v>29</v>
      </c>
      <c r="BE37" s="55" t="s">
        <v>30</v>
      </c>
      <c r="BF37" s="55" t="s">
        <v>176</v>
      </c>
      <c r="BG37" s="55" t="s">
        <v>177</v>
      </c>
      <c r="BH37" s="55" t="s">
        <v>178</v>
      </c>
      <c r="BI37" s="55" t="s">
        <v>179</v>
      </c>
      <c r="BJ37" s="55" t="s">
        <v>180</v>
      </c>
      <c r="BK37" s="55" t="s">
        <v>181</v>
      </c>
      <c r="BL37" s="55" t="s">
        <v>182</v>
      </c>
      <c r="BM37" s="55" t="s">
        <v>183</v>
      </c>
      <c r="BN37" s="55" t="s">
        <v>184</v>
      </c>
    </row>
    <row r="39" spans="1:66" s="174" customFormat="1" ht="15.5" x14ac:dyDescent="0.35">
      <c r="A39" s="240" t="s">
        <v>470</v>
      </c>
      <c r="B39" s="173"/>
      <c r="C39" s="173"/>
      <c r="H39" s="172">
        <f>'UGA - HANPP, Demand Grazing'!H51</f>
        <v>7206125.2999999998</v>
      </c>
      <c r="I39" s="172">
        <f>'UGA - HANPP, Demand Grazing'!I33+'UGA - HANPP, Demand Grazing'!I49</f>
        <v>6775695.0635000002</v>
      </c>
      <c r="J39" s="172">
        <f>'UGA - HANPP, Demand Grazing'!J33+'UGA - HANPP, Demand Grazing'!J49</f>
        <v>6849427.8992499998</v>
      </c>
      <c r="K39" s="172">
        <f>'UGA - HANPP, Demand Grazing'!K33+'UGA - HANPP, Demand Grazing'!K49</f>
        <v>6787132.9172499999</v>
      </c>
      <c r="L39" s="172">
        <f>'UGA - HANPP, Demand Grazing'!L33+'UGA - HANPP, Demand Grazing'!L49</f>
        <v>6826806.9937500004</v>
      </c>
      <c r="M39" s="172">
        <f>'UGA - HANPP, Demand Grazing'!M33+'UGA - HANPP, Demand Grazing'!M49</f>
        <v>6827905.3772499999</v>
      </c>
      <c r="N39" s="172">
        <f>'UGA - HANPP, Demand Grazing'!N33+'UGA - HANPP, Demand Grazing'!N49</f>
        <v>7060751.1542500006</v>
      </c>
      <c r="O39" s="172">
        <f>'UGA - HANPP, Demand Grazing'!O33+'UGA - HANPP, Demand Grazing'!O49</f>
        <v>7130451.9367500003</v>
      </c>
      <c r="P39" s="172">
        <f>'UGA - HANPP, Demand Grazing'!P33+'UGA - HANPP, Demand Grazing'!P49</f>
        <v>7583317.7550000008</v>
      </c>
      <c r="Q39" s="172">
        <f>'UGA - HANPP, Demand Grazing'!Q33+'UGA - HANPP, Demand Grazing'!Q49</f>
        <v>8162049.4249999998</v>
      </c>
      <c r="R39" s="172">
        <f>'UGA - HANPP, Demand Grazing'!R33+'UGA - HANPP, Demand Grazing'!R49</f>
        <v>8198367.0200000014</v>
      </c>
      <c r="S39" s="172">
        <f>'UGA - HANPP, Demand Grazing'!S33+'UGA - HANPP, Demand Grazing'!S49</f>
        <v>8557492.8949999996</v>
      </c>
      <c r="T39" s="172">
        <f>'UGA - HANPP, Demand Grazing'!T33+'UGA - HANPP, Demand Grazing'!T49</f>
        <v>8873085.1750000007</v>
      </c>
      <c r="U39" s="172">
        <f>'UGA - HANPP, Demand Grazing'!U33+'UGA - HANPP, Demand Grazing'!U49</f>
        <v>9084658.0250000004</v>
      </c>
      <c r="V39" s="172">
        <f>'UGA - HANPP, Demand Grazing'!V33+'UGA - HANPP, Demand Grazing'!V49</f>
        <v>9345750.4749999996</v>
      </c>
      <c r="W39" s="172">
        <f>'UGA - HANPP, Demand Grazing'!W33+'UGA - HANPP, Demand Grazing'!W49</f>
        <v>9613344.9749999996</v>
      </c>
      <c r="X39" s="172">
        <f>'UGA - HANPP, Demand Grazing'!X33+'UGA - HANPP, Demand Grazing'!X49</f>
        <v>9520149.9749999996</v>
      </c>
      <c r="Y39" s="172">
        <f>'UGA - HANPP, Demand Grazing'!Y33+'UGA - HANPP, Demand Grazing'!Y49</f>
        <v>10178370.949999999</v>
      </c>
      <c r="Z39" s="172">
        <f>'UGA - HANPP, Demand Grazing'!Z33+'UGA - HANPP, Demand Grazing'!Z49</f>
        <v>10185020.699999999</v>
      </c>
      <c r="AA39" s="172">
        <f>'UGA - HANPP, Demand Grazing'!AA33+'UGA - HANPP, Demand Grazing'!AA49</f>
        <v>9365409.3499999996</v>
      </c>
      <c r="AB39" s="172">
        <f>'UGA - HANPP, Demand Grazing'!AB33+'UGA - HANPP, Demand Grazing'!AB49</f>
        <v>9373819.5</v>
      </c>
      <c r="AC39" s="172">
        <f>'UGA - HANPP, Demand Grazing'!AC33+'UGA - HANPP, Demand Grazing'!AC49</f>
        <v>9563555.3249999993</v>
      </c>
      <c r="AD39" s="172">
        <f>'UGA - HANPP, Demand Grazing'!AD33+'UGA - HANPP, Demand Grazing'!AD49</f>
        <v>9711117.1750000007</v>
      </c>
      <c r="AE39" s="172">
        <f>'UGA - HANPP, Demand Grazing'!AE33+'UGA - HANPP, Demand Grazing'!AE49</f>
        <v>9982281.8249999993</v>
      </c>
      <c r="AF39" s="172">
        <f>'UGA - HANPP, Demand Grazing'!AF33+'UGA - HANPP, Demand Grazing'!AF49</f>
        <v>10177214</v>
      </c>
      <c r="AG39" s="172">
        <f>'UGA - HANPP, Demand Grazing'!AG33+'UGA - HANPP, Demand Grazing'!AG49</f>
        <v>10522607.5</v>
      </c>
      <c r="AH39" s="172">
        <f>'UGA - HANPP, Demand Grazing'!AH33+'UGA - HANPP, Demand Grazing'!AH49</f>
        <v>8130706.5</v>
      </c>
      <c r="AI39" s="172">
        <f>'UGA - HANPP, Demand Grazing'!AI33+'UGA - HANPP, Demand Grazing'!AI49</f>
        <v>8820553.75</v>
      </c>
      <c r="AJ39" s="172">
        <f>'UGA - HANPP, Demand Grazing'!AJ33+'UGA - HANPP, Demand Grazing'!AJ49</f>
        <v>9258295.875</v>
      </c>
      <c r="AK39" s="172">
        <f>'UGA - HANPP, Demand Grazing'!AK33+'UGA - HANPP, Demand Grazing'!AK49</f>
        <v>10274813</v>
      </c>
      <c r="AL39" s="172">
        <f>'UGA - HANPP, Demand Grazing'!AL33+'UGA - HANPP, Demand Grazing'!AL49</f>
        <v>10722011.75</v>
      </c>
      <c r="AM39" s="172">
        <f>'UGA - HANPP, Demand Grazing'!AM33+'UGA - HANPP, Demand Grazing'!AM49</f>
        <v>10920546.75</v>
      </c>
      <c r="AN39" s="172">
        <f>'UGA - HANPP, Demand Grazing'!AN33+'UGA - HANPP, Demand Grazing'!AN49</f>
        <v>11258588.5</v>
      </c>
      <c r="AO39" s="172">
        <f>'UGA - HANPP, Demand Grazing'!AO33+'UGA - HANPP, Demand Grazing'!AO49</f>
        <v>10858229</v>
      </c>
      <c r="AP39" s="172">
        <f>'UGA - HANPP, Demand Grazing'!AP33+'UGA - HANPP, Demand Grazing'!AP49</f>
        <v>11133216.25</v>
      </c>
      <c r="AQ39" s="172">
        <f>'UGA - HANPP, Demand Grazing'!AQ33+'UGA - HANPP, Demand Grazing'!AQ49</f>
        <v>11307433.75</v>
      </c>
      <c r="AR39" s="172">
        <f>'UGA - HANPP, Demand Grazing'!AR33+'UGA - HANPP, Demand Grazing'!AR49</f>
        <v>11634714.5</v>
      </c>
      <c r="AS39" s="172">
        <f>'UGA - HANPP, Demand Grazing'!AS33+'UGA - HANPP, Demand Grazing'!AS49</f>
        <v>12026872.25</v>
      </c>
      <c r="AT39" s="172">
        <f>'UGA - HANPP, Demand Grazing'!AT33+'UGA - HANPP, Demand Grazing'!AT49</f>
        <v>12389472</v>
      </c>
      <c r="AU39" s="172">
        <f>'UGA - HANPP, Demand Grazing'!AU33+'UGA - HANPP, Demand Grazing'!AU49</f>
        <v>12730921.625</v>
      </c>
      <c r="AV39" s="172">
        <f>'UGA - HANPP, Demand Grazing'!AV33+'UGA - HANPP, Demand Grazing'!AV49</f>
        <v>13139586.6</v>
      </c>
      <c r="AW39" s="172">
        <f>'UGA - HANPP, Demand Grazing'!AW33+'UGA - HANPP, Demand Grazing'!AW49</f>
        <v>13530512.300000001</v>
      </c>
      <c r="AX39" s="172">
        <f>'UGA - HANPP, Demand Grazing'!AX33+'UGA - HANPP, Demand Grazing'!AX49</f>
        <v>13954311.25</v>
      </c>
      <c r="AY39" s="172">
        <f>'UGA - HANPP, Demand Grazing'!AY33+'UGA - HANPP, Demand Grazing'!AY49</f>
        <v>14280517.25</v>
      </c>
      <c r="AZ39" s="172">
        <f>'UGA - HANPP, Demand Grazing'!AZ33+'UGA - HANPP, Demand Grazing'!AZ49</f>
        <v>14729686.5</v>
      </c>
      <c r="BA39" s="172">
        <f>'UGA - HANPP, Demand Grazing'!BA33+'UGA - HANPP, Demand Grazing'!BA49</f>
        <v>15143300.625</v>
      </c>
      <c r="BB39" s="172">
        <f>'UGA - HANPP, Demand Grazing'!BB33+'UGA - HANPP, Demand Grazing'!BB49</f>
        <v>15606639.018750001</v>
      </c>
      <c r="BC39" s="172">
        <f>'UGA - HANPP, Demand Grazing'!BC33+'UGA - HANPP, Demand Grazing'!BC49</f>
        <v>24041223.083000001</v>
      </c>
      <c r="BD39" s="172">
        <f>'UGA - HANPP, Demand Grazing'!BD33+'UGA - HANPP, Demand Grazing'!BD49</f>
        <v>24786271.520500001</v>
      </c>
      <c r="BE39" s="172">
        <f>'UGA - HANPP, Demand Grazing'!BE33+'UGA - HANPP, Demand Grazing'!BE49</f>
        <v>25537994.725000001</v>
      </c>
      <c r="BF39" s="172">
        <f>'UGA - HANPP, Demand Grazing'!BF33+'UGA - HANPP, Demand Grazing'!BF49</f>
        <v>26302327.004999999</v>
      </c>
      <c r="BG39" s="172">
        <f>'UGA - HANPP, Demand Grazing'!BG33+'UGA - HANPP, Demand Grazing'!BG49</f>
        <v>27002294.214000002</v>
      </c>
      <c r="BH39" s="172">
        <f>'UGA - HANPP, Demand Grazing'!BH33+'UGA - HANPP, Demand Grazing'!BH49</f>
        <v>27485129.125</v>
      </c>
      <c r="BI39" s="172">
        <f>'UGA - HANPP, Demand Grazing'!BI33+'UGA - HANPP, Demand Grazing'!BI49</f>
        <v>28414334.649999999</v>
      </c>
      <c r="BJ39" s="172">
        <f>'UGA - HANPP, Demand Grazing'!BJ33+'UGA - HANPP, Demand Grazing'!BJ49</f>
        <v>29334986.627500001</v>
      </c>
      <c r="BK39" s="172">
        <f>'UGA - HANPP, Demand Grazing'!BK33+'UGA - HANPP, Demand Grazing'!BK49</f>
        <v>30878293.803999998</v>
      </c>
      <c r="BL39" s="172">
        <f>'UGA - HANPP, Demand Grazing'!BL33+'UGA - HANPP, Demand Grazing'!BL49</f>
        <v>32006613.830750003</v>
      </c>
      <c r="BM39" s="172">
        <f>'UGA - HANPP, Demand Grazing'!BM33+'UGA - HANPP, Demand Grazing'!BM49</f>
        <v>32964023.508250002</v>
      </c>
      <c r="BN39" s="172">
        <f>'UGA - HANPP, Demand Grazing'!BN33+'UGA - HANPP, Demand Grazing'!BN49</f>
        <v>33919924.441249996</v>
      </c>
    </row>
    <row r="40" spans="1:66" s="55" customFormat="1" x14ac:dyDescent="0.35">
      <c r="A40" s="36"/>
      <c r="C40" s="128"/>
    </row>
    <row r="41" spans="1:66" s="161" customFormat="1" ht="15.5" x14ac:dyDescent="0.35">
      <c r="A41" s="126" t="s">
        <v>472</v>
      </c>
      <c r="C41" s="50"/>
    </row>
    <row r="42" spans="1:66" s="55" customFormat="1" x14ac:dyDescent="0.35">
      <c r="A42" s="141"/>
      <c r="C42" s="128"/>
    </row>
    <row r="43" spans="1:66" s="116" customFormat="1" x14ac:dyDescent="0.35">
      <c r="A43" s="241" t="s">
        <v>471</v>
      </c>
      <c r="C43" s="188"/>
      <c r="D43" s="188"/>
      <c r="F43" s="188"/>
      <c r="G43" s="141"/>
      <c r="H43" s="190">
        <f>'UGA - HANPP, Feed Residue'!H75</f>
        <v>823069.62570875022</v>
      </c>
      <c r="I43" s="190">
        <f>'UGA - HANPP, Feed Residue'!I75</f>
        <v>782770.65630000003</v>
      </c>
      <c r="J43" s="190">
        <f>'UGA - HANPP, Feed Residue'!J75</f>
        <v>851164.54487500002</v>
      </c>
      <c r="K43" s="190">
        <f>'UGA - HANPP, Feed Residue'!K75</f>
        <v>845804.67649999994</v>
      </c>
      <c r="L43" s="190">
        <f>'UGA - HANPP, Feed Residue'!L75</f>
        <v>944015.20267500018</v>
      </c>
      <c r="M43" s="190">
        <f>'UGA - HANPP, Feed Residue'!M75</f>
        <v>937332.32733499981</v>
      </c>
      <c r="N43" s="190">
        <f>'UGA - HANPP, Feed Residue'!N75</f>
        <v>983846.25462999998</v>
      </c>
      <c r="O43" s="190">
        <f>'UGA - HANPP, Feed Residue'!O75</f>
        <v>1050792.54672</v>
      </c>
      <c r="P43" s="190">
        <f>'UGA - HANPP, Feed Residue'!P75</f>
        <v>1291519.8800174999</v>
      </c>
      <c r="Q43" s="190">
        <f>'UGA - HANPP, Feed Residue'!Q75</f>
        <v>1467959.6230774999</v>
      </c>
      <c r="R43" s="190">
        <f>'UGA - HANPP, Feed Residue'!R75</f>
        <v>1284466.93721125</v>
      </c>
      <c r="S43" s="190">
        <f>'UGA - HANPP, Feed Residue'!S75</f>
        <v>1304619.38702875</v>
      </c>
      <c r="T43" s="190">
        <f>'UGA - HANPP, Feed Residue'!T75</f>
        <v>1254091.9302312501</v>
      </c>
      <c r="U43" s="190">
        <f>'UGA - HANPP, Feed Residue'!U75</f>
        <v>1168958.0036812499</v>
      </c>
      <c r="V43" s="190">
        <f>'UGA - HANPP, Feed Residue'!V75</f>
        <v>1363777.4453037498</v>
      </c>
      <c r="W43" s="190">
        <f>'UGA - HANPP, Feed Residue'!W75</f>
        <v>1244088.9909162498</v>
      </c>
      <c r="X43" s="190">
        <f>'UGA - HANPP, Feed Residue'!X75</f>
        <v>1168722.0636762499</v>
      </c>
      <c r="Y43" s="190">
        <f>'UGA - HANPP, Feed Residue'!Y75</f>
        <v>1118261.6635487501</v>
      </c>
      <c r="Z43" s="190">
        <f>'UGA - HANPP, Feed Residue'!Z75</f>
        <v>856566.25039750012</v>
      </c>
      <c r="AA43" s="190">
        <f>'UGA - HANPP, Feed Residue'!AA75</f>
        <v>842002.4664850001</v>
      </c>
      <c r="AB43" s="190">
        <f>'UGA - HANPP, Feed Residue'!AB75</f>
        <v>956515.52931625</v>
      </c>
      <c r="AC43" s="190">
        <f>'UGA - HANPP, Feed Residue'!AC75</f>
        <v>899588.95794125006</v>
      </c>
      <c r="AD43" s="190">
        <f>'UGA - HANPP, Feed Residue'!AD75</f>
        <v>1142265.9028749999</v>
      </c>
      <c r="AE43" s="190">
        <f>'UGA - HANPP, Feed Residue'!AE75</f>
        <v>840219.47012500011</v>
      </c>
      <c r="AF43" s="190">
        <f>'UGA - HANPP, Feed Residue'!AF75</f>
        <v>975478.884525</v>
      </c>
      <c r="AG43" s="190">
        <f>'UGA - HANPP, Feed Residue'!AG75</f>
        <v>929094.80027749995</v>
      </c>
      <c r="AH43" s="190">
        <f>'UGA - HANPP, Feed Residue'!AH75</f>
        <v>1028190.8922499999</v>
      </c>
      <c r="AI43" s="190">
        <f>'UGA - HANPP, Feed Residue'!AI75</f>
        <v>1129099.7117499998</v>
      </c>
      <c r="AJ43" s="190">
        <f>'UGA - HANPP, Feed Residue'!AJ75</f>
        <v>1225680.86176</v>
      </c>
      <c r="AK43" s="190">
        <f>'UGA - HANPP, Feed Residue'!AK75</f>
        <v>1214070.9754875002</v>
      </c>
      <c r="AL43" s="190">
        <f>'UGA - HANPP, Feed Residue'!AL75</f>
        <v>1226169.6466780002</v>
      </c>
      <c r="AM43" s="190">
        <f>'UGA - HANPP, Feed Residue'!AM75</f>
        <v>1287475.5176250001</v>
      </c>
      <c r="AN43" s="190">
        <f>'UGA - HANPP, Feed Residue'!AN75</f>
        <v>1338255.68025</v>
      </c>
      <c r="AO43" s="190">
        <f>'UGA - HANPP, Feed Residue'!AO75</f>
        <v>1291657.3814170002</v>
      </c>
      <c r="AP43" s="190">
        <f>'UGA - HANPP, Feed Residue'!AP75</f>
        <v>1347527.5788349998</v>
      </c>
      <c r="AQ43" s="190">
        <f>'UGA - HANPP, Feed Residue'!AQ75</f>
        <v>1091169.58375</v>
      </c>
      <c r="AR43" s="190">
        <f>'UGA - HANPP, Feed Residue'!AR75</f>
        <v>1145903.7156500001</v>
      </c>
      <c r="AS43" s="190">
        <f>'UGA - HANPP, Feed Residue'!AS75</f>
        <v>1453239.413525</v>
      </c>
      <c r="AT43" s="190">
        <f>'UGA - HANPP, Feed Residue'!AT75</f>
        <v>1578977.19885</v>
      </c>
      <c r="AU43" s="190">
        <f>'UGA - HANPP, Feed Residue'!AU75</f>
        <v>1529786.6182000001</v>
      </c>
      <c r="AV43" s="190">
        <f>'UGA - HANPP, Feed Residue'!AV75</f>
        <v>1657366.3062259997</v>
      </c>
      <c r="AW43" s="190">
        <f>'UGA - HANPP, Feed Residue'!AW75</f>
        <v>1708070.2184379997</v>
      </c>
      <c r="AX43" s="190">
        <f>'UGA - HANPP, Feed Residue'!AX75</f>
        <v>1818370.8667899999</v>
      </c>
      <c r="AY43" s="190">
        <f>'UGA - HANPP, Feed Residue'!AY75</f>
        <v>1780731.4786</v>
      </c>
      <c r="AZ43" s="190">
        <f>'UGA - HANPP, Feed Residue'!AZ75</f>
        <v>1881166.4666000002</v>
      </c>
      <c r="BA43" s="190">
        <f>'UGA - HANPP, Feed Residue'!BA75</f>
        <v>1869929.3922849998</v>
      </c>
      <c r="BB43" s="190">
        <f>'UGA - HANPP, Feed Residue'!BB75</f>
        <v>1902205.4850949999</v>
      </c>
      <c r="BC43" s="190">
        <f>'UGA - HANPP, Feed Residue'!BC75</f>
        <v>1519754.3702024999</v>
      </c>
      <c r="BD43" s="190">
        <f>'UGA - HANPP, Feed Residue'!BD75</f>
        <v>1584850.5174524998</v>
      </c>
      <c r="BE43" s="190">
        <f>'UGA - HANPP, Feed Residue'!BE75</f>
        <v>1660017.6539650001</v>
      </c>
      <c r="BF43" s="190">
        <f>'UGA - HANPP, Feed Residue'!BF75</f>
        <v>1742755.8614284999</v>
      </c>
      <c r="BG43" s="190">
        <f>'UGA - HANPP, Feed Residue'!BG75</f>
        <v>1631567.8738449998</v>
      </c>
      <c r="BH43" s="190">
        <f>'UGA - HANPP, Feed Residue'!BH75</f>
        <v>1610856.8428799999</v>
      </c>
      <c r="BI43" s="190">
        <f>'UGA - HANPP, Feed Residue'!BI75</f>
        <v>1664993.5391034998</v>
      </c>
      <c r="BJ43" s="190">
        <f>'UGA - HANPP, Feed Residue'!BJ75</f>
        <v>1774562.1783119999</v>
      </c>
      <c r="BK43" s="190">
        <f>'UGA - HANPP, Feed Residue'!BK75</f>
        <v>1582068.7465314998</v>
      </c>
      <c r="BL43" s="190">
        <f>'UGA - HANPP, Feed Residue'!BL75</f>
        <v>1723694.8507234997</v>
      </c>
      <c r="BM43" s="190">
        <f>'UGA - HANPP, Feed Residue'!BM75</f>
        <v>1724609.7628949997</v>
      </c>
      <c r="BN43" s="190">
        <f>'UGA - HANPP, Feed Residue'!BN75</f>
        <v>1707574.9679419999</v>
      </c>
    </row>
    <row r="44" spans="1:66" s="177" customFormat="1" ht="15.5" x14ac:dyDescent="0.35">
      <c r="A44" s="183"/>
      <c r="B44" s="194"/>
      <c r="G44" s="138"/>
    </row>
    <row r="45" spans="1:66" s="116" customFormat="1" x14ac:dyDescent="0.35">
      <c r="A45" s="241" t="s">
        <v>473</v>
      </c>
      <c r="C45" s="188"/>
      <c r="D45" s="188"/>
      <c r="F45" s="188"/>
      <c r="G45" s="141"/>
      <c r="H45" s="190">
        <f>'UGA - HANPP, Feed Crops'!H41</f>
        <v>285162.40665000002</v>
      </c>
      <c r="I45" s="190">
        <f>'UGA - HANPP, Feed Crops'!I41</f>
        <v>294069.29380000004</v>
      </c>
      <c r="J45" s="190">
        <f>'UGA - HANPP, Feed Crops'!J41</f>
        <v>318848.34110000002</v>
      </c>
      <c r="K45" s="190">
        <f>'UGA - HANPP, Feed Crops'!K41</f>
        <v>322154.43015000003</v>
      </c>
      <c r="L45" s="190">
        <f>'UGA - HANPP, Feed Crops'!L41</f>
        <v>277404.38045</v>
      </c>
      <c r="M45" s="190">
        <f>'UGA - HANPP, Feed Crops'!M41</f>
        <v>273386.98330000002</v>
      </c>
      <c r="N45" s="190">
        <f>'UGA - HANPP, Feed Crops'!N41</f>
        <v>333216.59029999998</v>
      </c>
      <c r="O45" s="190">
        <f>'UGA - HANPP, Feed Crops'!O41</f>
        <v>362736.84625</v>
      </c>
      <c r="P45" s="190">
        <f>'UGA - HANPP, Feed Crops'!P41</f>
        <v>461728.17044999998</v>
      </c>
      <c r="Q45" s="190">
        <f>'UGA - HANPP, Feed Crops'!Q41</f>
        <v>747023.82605000003</v>
      </c>
      <c r="R45" s="190">
        <f>'UGA - HANPP, Feed Crops'!R41</f>
        <v>730410.72649999999</v>
      </c>
      <c r="S45" s="190">
        <f>'UGA - HANPP, Feed Crops'!S41</f>
        <v>722347.1878999999</v>
      </c>
      <c r="T45" s="190">
        <f>'UGA - HANPP, Feed Crops'!T41</f>
        <v>656695.73730000004</v>
      </c>
      <c r="U45" s="190">
        <f>'UGA - HANPP, Feed Crops'!U41</f>
        <v>693992.61959999998</v>
      </c>
      <c r="V45" s="190">
        <f>'UGA - HANPP, Feed Crops'!V41</f>
        <v>761553.8125</v>
      </c>
      <c r="W45" s="190">
        <f>'UGA - HANPP, Feed Crops'!W41</f>
        <v>705329.15139999997</v>
      </c>
      <c r="X45" s="190">
        <f>'UGA - HANPP, Feed Crops'!X41</f>
        <v>645209.94720000005</v>
      </c>
      <c r="Y45" s="190">
        <f>'UGA - HANPP, Feed Crops'!Y41</f>
        <v>607341.5442</v>
      </c>
      <c r="Z45" s="190">
        <f>'UGA - HANPP, Feed Crops'!Z41</f>
        <v>422007.68519999995</v>
      </c>
      <c r="AA45" s="190">
        <f>'UGA - HANPP, Feed Crops'!AA41</f>
        <v>441027.85019999999</v>
      </c>
      <c r="AB45" s="190">
        <f>'UGA - HANPP, Feed Crops'!AB41</f>
        <v>506763.95439999999</v>
      </c>
      <c r="AC45" s="190">
        <f>'UGA - HANPP, Feed Crops'!AC41</f>
        <v>544462.0294</v>
      </c>
      <c r="AD45" s="190">
        <f>'UGA - HANPP, Feed Crops'!AD41</f>
        <v>556588.77800000005</v>
      </c>
      <c r="AE45" s="190">
        <f>'UGA - HANPP, Feed Crops'!AE41</f>
        <v>526027.35560000001</v>
      </c>
      <c r="AF45" s="190">
        <f>'UGA - HANPP, Feed Crops'!AF41</f>
        <v>519957.30100000004</v>
      </c>
      <c r="AG45" s="190">
        <f>'UGA - HANPP, Feed Crops'!AG41</f>
        <v>532980.48580000002</v>
      </c>
      <c r="AH45" s="190">
        <f>'UGA - HANPP, Feed Crops'!AH41</f>
        <v>569917.6925</v>
      </c>
      <c r="AI45" s="190">
        <f>'UGA - HANPP, Feed Crops'!AI41</f>
        <v>597000.17520000006</v>
      </c>
      <c r="AJ45" s="190">
        <f>'UGA - HANPP, Feed Crops'!AJ41</f>
        <v>626813.43930000009</v>
      </c>
      <c r="AK45" s="190">
        <f>'UGA - HANPP, Feed Crops'!AK41</f>
        <v>648998.95309999993</v>
      </c>
      <c r="AL45" s="190">
        <f>'UGA - HANPP, Feed Crops'!AL41</f>
        <v>652007.45940000005</v>
      </c>
      <c r="AM45" s="190">
        <f>'UGA - HANPP, Feed Crops'!AM41</f>
        <v>622507.20129999996</v>
      </c>
      <c r="AN45" s="190">
        <f>'UGA - HANPP, Feed Crops'!AN41</f>
        <v>660879.66</v>
      </c>
      <c r="AO45" s="190">
        <f>'UGA - HANPP, Feed Crops'!AO41</f>
        <v>617640.61617000005</v>
      </c>
      <c r="AP45" s="190">
        <f>'UGA - HANPP, Feed Crops'!AP41</f>
        <v>655724.8219000001</v>
      </c>
      <c r="AQ45" s="190">
        <f>'UGA - HANPP, Feed Crops'!AQ41</f>
        <v>663388.08770000003</v>
      </c>
      <c r="AR45" s="190">
        <f>'UGA - HANPP, Feed Crops'!AR41</f>
        <v>667811.91204999993</v>
      </c>
      <c r="AS45" s="190">
        <f>'UGA - HANPP, Feed Crops'!AS41</f>
        <v>728868.62744999991</v>
      </c>
      <c r="AT45" s="190">
        <f>'UGA - HANPP, Feed Crops'!AT41</f>
        <v>1063478.5892700001</v>
      </c>
      <c r="AU45" s="190">
        <f>'UGA - HANPP, Feed Crops'!AU41</f>
        <v>1062035.01177</v>
      </c>
      <c r="AV45" s="190">
        <f>'UGA - HANPP, Feed Crops'!AV41</f>
        <v>1092084.9271500001</v>
      </c>
      <c r="AW45" s="190">
        <f>'UGA - HANPP, Feed Crops'!AW41</f>
        <v>1112013.6453500001</v>
      </c>
      <c r="AX45" s="190">
        <f>'UGA - HANPP, Feed Crops'!AX41</f>
        <v>1121098.31275</v>
      </c>
      <c r="AY45" s="190">
        <f>'UGA - HANPP, Feed Crops'!AY41</f>
        <v>1125380.2645399999</v>
      </c>
      <c r="AZ45" s="190">
        <f>'UGA - HANPP, Feed Crops'!AZ41</f>
        <v>1094319.3203400001</v>
      </c>
      <c r="BA45" s="190">
        <f>'UGA - HANPP, Feed Crops'!BA41</f>
        <v>967554.11549</v>
      </c>
      <c r="BB45" s="190">
        <f>'UGA - HANPP, Feed Crops'!BB41</f>
        <v>961497.51925000001</v>
      </c>
      <c r="BC45" s="190">
        <f>'UGA - HANPP, Feed Crops'!BC41</f>
        <v>114844.93466000001</v>
      </c>
      <c r="BD45" s="190">
        <f>'UGA - HANPP, Feed Crops'!BD41</f>
        <v>123587.15732</v>
      </c>
      <c r="BE45" s="190">
        <f>'UGA - HANPP, Feed Crops'!BE41</f>
        <v>117473.36068</v>
      </c>
      <c r="BF45" s="190">
        <f>'UGA - HANPP, Feed Crops'!BF41</f>
        <v>125497.02314000002</v>
      </c>
      <c r="BG45" s="190">
        <f>'UGA - HANPP, Feed Crops'!BG41</f>
        <v>120477.54623999998</v>
      </c>
      <c r="BH45" s="190">
        <f>'UGA - HANPP, Feed Crops'!BH41</f>
        <v>114998.68552999999</v>
      </c>
      <c r="BI45" s="190">
        <f>'UGA - HANPP, Feed Crops'!BI41</f>
        <v>0</v>
      </c>
      <c r="BJ45" s="190">
        <f>'UGA - HANPP, Feed Crops'!BJ41</f>
        <v>0</v>
      </c>
      <c r="BK45" s="190">
        <f>'UGA - HANPP, Feed Crops'!BK41</f>
        <v>0</v>
      </c>
      <c r="BL45" s="190">
        <f>'UGA - HANPP, Feed Crops'!BL41</f>
        <v>0</v>
      </c>
      <c r="BM45" s="190">
        <f>'UGA - HANPP, Feed Crops'!BM41</f>
        <v>0</v>
      </c>
      <c r="BN45" s="190">
        <f>'UGA - HANPP, Feed Crops'!BN41</f>
        <v>0</v>
      </c>
    </row>
    <row r="46" spans="1:66" s="116" customFormat="1" x14ac:dyDescent="0.35">
      <c r="A46" s="135"/>
      <c r="C46" s="128"/>
    </row>
    <row r="47" spans="1:66" s="243" customFormat="1" x14ac:dyDescent="0.35">
      <c r="A47" s="242" t="s">
        <v>477</v>
      </c>
      <c r="C47" s="244" t="s">
        <v>367</v>
      </c>
      <c r="D47" s="245"/>
      <c r="E47" s="246"/>
      <c r="F47" s="247"/>
      <c r="G47" s="248"/>
    </row>
    <row r="48" spans="1:66" s="95" customFormat="1" x14ac:dyDescent="0.35">
      <c r="A48" s="138"/>
      <c r="B48" s="95" t="s">
        <v>406</v>
      </c>
    </row>
    <row r="49" spans="1:66" s="58" customFormat="1" x14ac:dyDescent="0.35">
      <c r="A49" s="142" t="s">
        <v>476</v>
      </c>
      <c r="B49" s="27"/>
      <c r="C49" s="141" t="s">
        <v>368</v>
      </c>
      <c r="D49" s="27"/>
      <c r="E49" s="27"/>
      <c r="F49" s="27"/>
      <c r="G49" s="27"/>
      <c r="H49" s="171">
        <f>H43+H45</f>
        <v>1108232.0323587502</v>
      </c>
      <c r="I49" s="171">
        <f t="shared" ref="I49:BN49" si="11">I43+I45</f>
        <v>1076839.9501</v>
      </c>
      <c r="J49" s="171">
        <f t="shared" si="11"/>
        <v>1170012.885975</v>
      </c>
      <c r="K49" s="171">
        <f t="shared" si="11"/>
        <v>1167959.10665</v>
      </c>
      <c r="L49" s="171">
        <f t="shared" si="11"/>
        <v>1221419.5831250001</v>
      </c>
      <c r="M49" s="171">
        <f t="shared" si="11"/>
        <v>1210719.3106349998</v>
      </c>
      <c r="N49" s="171">
        <f t="shared" si="11"/>
        <v>1317062.8449299999</v>
      </c>
      <c r="O49" s="171">
        <f t="shared" si="11"/>
        <v>1413529.3929699999</v>
      </c>
      <c r="P49" s="171">
        <f t="shared" si="11"/>
        <v>1753248.0504675</v>
      </c>
      <c r="Q49" s="171">
        <f t="shared" si="11"/>
        <v>2214983.4491274999</v>
      </c>
      <c r="R49" s="171">
        <f t="shared" si="11"/>
        <v>2014877.6637112498</v>
      </c>
      <c r="S49" s="171">
        <f t="shared" si="11"/>
        <v>2026966.5749287498</v>
      </c>
      <c r="T49" s="171">
        <f t="shared" si="11"/>
        <v>1910787.66753125</v>
      </c>
      <c r="U49" s="171">
        <f t="shared" si="11"/>
        <v>1862950.6232812498</v>
      </c>
      <c r="V49" s="171">
        <f t="shared" si="11"/>
        <v>2125331.2578037498</v>
      </c>
      <c r="W49" s="171">
        <f t="shared" si="11"/>
        <v>1949418.1423162497</v>
      </c>
      <c r="X49" s="171">
        <f t="shared" si="11"/>
        <v>1813932.01087625</v>
      </c>
      <c r="Y49" s="171">
        <f t="shared" si="11"/>
        <v>1725603.2077487502</v>
      </c>
      <c r="Z49" s="171">
        <f t="shared" si="11"/>
        <v>1278573.9355975001</v>
      </c>
      <c r="AA49" s="171">
        <f t="shared" si="11"/>
        <v>1283030.316685</v>
      </c>
      <c r="AB49" s="171">
        <f t="shared" si="11"/>
        <v>1463279.4837162499</v>
      </c>
      <c r="AC49" s="171">
        <f t="shared" si="11"/>
        <v>1444050.9873412501</v>
      </c>
      <c r="AD49" s="171">
        <f t="shared" si="11"/>
        <v>1698854.6808750001</v>
      </c>
      <c r="AE49" s="171">
        <f t="shared" si="11"/>
        <v>1366246.8257250001</v>
      </c>
      <c r="AF49" s="171">
        <f t="shared" si="11"/>
        <v>1495436.1855250001</v>
      </c>
      <c r="AG49" s="171">
        <f t="shared" si="11"/>
        <v>1462075.2860774999</v>
      </c>
      <c r="AH49" s="171">
        <f t="shared" si="11"/>
        <v>1598108.5847499999</v>
      </c>
      <c r="AI49" s="171">
        <f t="shared" si="11"/>
        <v>1726099.8869499997</v>
      </c>
      <c r="AJ49" s="171">
        <f t="shared" si="11"/>
        <v>1852494.30106</v>
      </c>
      <c r="AK49" s="171">
        <f t="shared" si="11"/>
        <v>1863069.9285875</v>
      </c>
      <c r="AL49" s="171">
        <f t="shared" si="11"/>
        <v>1878177.1060780003</v>
      </c>
      <c r="AM49" s="171">
        <f t="shared" si="11"/>
        <v>1909982.7189250002</v>
      </c>
      <c r="AN49" s="171">
        <f t="shared" si="11"/>
        <v>1999135.3402499999</v>
      </c>
      <c r="AO49" s="171">
        <f t="shared" si="11"/>
        <v>1909297.9975870003</v>
      </c>
      <c r="AP49" s="171">
        <f t="shared" si="11"/>
        <v>2003252.4007349999</v>
      </c>
      <c r="AQ49" s="171">
        <f t="shared" si="11"/>
        <v>1754557.67145</v>
      </c>
      <c r="AR49" s="171">
        <f t="shared" si="11"/>
        <v>1813715.6277000001</v>
      </c>
      <c r="AS49" s="171">
        <f t="shared" si="11"/>
        <v>2182108.0409749998</v>
      </c>
      <c r="AT49" s="171">
        <f t="shared" si="11"/>
        <v>2642455.7881200002</v>
      </c>
      <c r="AU49" s="171">
        <f t="shared" si="11"/>
        <v>2591821.6299700001</v>
      </c>
      <c r="AV49" s="171">
        <f t="shared" si="11"/>
        <v>2749451.2333760001</v>
      </c>
      <c r="AW49" s="171">
        <f t="shared" si="11"/>
        <v>2820083.8637879998</v>
      </c>
      <c r="AX49" s="171">
        <f t="shared" si="11"/>
        <v>2939469.1795399999</v>
      </c>
      <c r="AY49" s="171">
        <f t="shared" si="11"/>
        <v>2906111.7431399999</v>
      </c>
      <c r="AZ49" s="171">
        <f t="shared" si="11"/>
        <v>2975485.78694</v>
      </c>
      <c r="BA49" s="171">
        <f t="shared" si="11"/>
        <v>2837483.5077749998</v>
      </c>
      <c r="BB49" s="171">
        <f t="shared" si="11"/>
        <v>2863703.0043449998</v>
      </c>
      <c r="BC49" s="171">
        <f t="shared" si="11"/>
        <v>1634599.3048624999</v>
      </c>
      <c r="BD49" s="171">
        <f t="shared" si="11"/>
        <v>1708437.6747724998</v>
      </c>
      <c r="BE49" s="171">
        <f t="shared" si="11"/>
        <v>1777491.014645</v>
      </c>
      <c r="BF49" s="171">
        <f t="shared" si="11"/>
        <v>1868252.8845684999</v>
      </c>
      <c r="BG49" s="171">
        <f t="shared" si="11"/>
        <v>1752045.4200849999</v>
      </c>
      <c r="BH49" s="171">
        <f t="shared" si="11"/>
        <v>1725855.5284099998</v>
      </c>
      <c r="BI49" s="171">
        <f t="shared" si="11"/>
        <v>1664993.5391034998</v>
      </c>
      <c r="BJ49" s="171">
        <f t="shared" si="11"/>
        <v>1774562.1783119999</v>
      </c>
      <c r="BK49" s="171">
        <f t="shared" si="11"/>
        <v>1582068.7465314998</v>
      </c>
      <c r="BL49" s="171">
        <f t="shared" si="11"/>
        <v>1723694.8507234997</v>
      </c>
      <c r="BM49" s="171">
        <f t="shared" si="11"/>
        <v>1724609.7628949997</v>
      </c>
      <c r="BN49" s="171">
        <f t="shared" si="11"/>
        <v>1707574.9679419999</v>
      </c>
    </row>
    <row r="50" spans="1:66" s="55" customFormat="1" x14ac:dyDescent="0.35">
      <c r="A50" s="36"/>
      <c r="C50" s="128"/>
    </row>
    <row r="51" spans="1:66" s="64" customFormat="1" ht="18.5" thickBot="1" x14ac:dyDescent="0.45">
      <c r="A51" s="44" t="s">
        <v>478</v>
      </c>
      <c r="B51" s="44"/>
      <c r="C51" s="44" t="s">
        <v>115</v>
      </c>
      <c r="D51" s="44"/>
      <c r="E51" s="44"/>
      <c r="F51" s="44"/>
      <c r="G51" s="44"/>
      <c r="H51" s="202">
        <f t="shared" ref="H51:AM51" si="12">H39-H49</f>
        <v>6097893.26764125</v>
      </c>
      <c r="I51" s="202">
        <f t="shared" si="12"/>
        <v>5698855.1134000001</v>
      </c>
      <c r="J51" s="202">
        <f t="shared" si="12"/>
        <v>5679415.0132749993</v>
      </c>
      <c r="K51" s="202">
        <f t="shared" si="12"/>
        <v>5619173.8105999995</v>
      </c>
      <c r="L51" s="202">
        <f t="shared" si="12"/>
        <v>5605387.4106250005</v>
      </c>
      <c r="M51" s="202">
        <f t="shared" si="12"/>
        <v>5617186.0666150004</v>
      </c>
      <c r="N51" s="202">
        <f t="shared" si="12"/>
        <v>5743688.3093200009</v>
      </c>
      <c r="O51" s="202">
        <f t="shared" si="12"/>
        <v>5716922.5437800009</v>
      </c>
      <c r="P51" s="202">
        <f t="shared" si="12"/>
        <v>5830069.7045325004</v>
      </c>
      <c r="Q51" s="202">
        <f t="shared" si="12"/>
        <v>5947065.9758724999</v>
      </c>
      <c r="R51" s="202">
        <f t="shared" si="12"/>
        <v>6183489.3562887516</v>
      </c>
      <c r="S51" s="202">
        <f t="shared" si="12"/>
        <v>6530526.3200712502</v>
      </c>
      <c r="T51" s="202">
        <f t="shared" si="12"/>
        <v>6962297.5074687507</v>
      </c>
      <c r="U51" s="202">
        <f t="shared" si="12"/>
        <v>7221707.4017187506</v>
      </c>
      <c r="V51" s="202">
        <f t="shared" si="12"/>
        <v>7220419.2171962503</v>
      </c>
      <c r="W51" s="202">
        <f t="shared" si="12"/>
        <v>7663926.8326837495</v>
      </c>
      <c r="X51" s="202">
        <f t="shared" si="12"/>
        <v>7706217.9641237501</v>
      </c>
      <c r="Y51" s="202">
        <f t="shared" si="12"/>
        <v>8452767.742251249</v>
      </c>
      <c r="Z51" s="202">
        <f t="shared" si="12"/>
        <v>8906446.7644024994</v>
      </c>
      <c r="AA51" s="202">
        <f t="shared" si="12"/>
        <v>8082379.0333149992</v>
      </c>
      <c r="AB51" s="202">
        <f t="shared" si="12"/>
        <v>7910540.0162837505</v>
      </c>
      <c r="AC51" s="202">
        <f t="shared" si="12"/>
        <v>8119504.337658749</v>
      </c>
      <c r="AD51" s="202">
        <f t="shared" si="12"/>
        <v>8012262.4941250011</v>
      </c>
      <c r="AE51" s="202">
        <f t="shared" si="12"/>
        <v>8616034.9992749989</v>
      </c>
      <c r="AF51" s="202">
        <f t="shared" si="12"/>
        <v>8681777.8144749999</v>
      </c>
      <c r="AG51" s="202">
        <f t="shared" si="12"/>
        <v>9060532.2139225006</v>
      </c>
      <c r="AH51" s="202">
        <f t="shared" si="12"/>
        <v>6532597.9152499996</v>
      </c>
      <c r="AI51" s="202">
        <f t="shared" si="12"/>
        <v>7094453.8630500007</v>
      </c>
      <c r="AJ51" s="202">
        <f t="shared" si="12"/>
        <v>7405801.5739399996</v>
      </c>
      <c r="AK51" s="202">
        <f t="shared" si="12"/>
        <v>8411743.0714125</v>
      </c>
      <c r="AL51" s="202">
        <f t="shared" si="12"/>
        <v>8843834.6439219993</v>
      </c>
      <c r="AM51" s="202">
        <f t="shared" si="12"/>
        <v>9010564.0310750008</v>
      </c>
      <c r="AN51" s="202">
        <f t="shared" ref="AN51:BN51" si="13">AN39-AN49</f>
        <v>9259453.1597499996</v>
      </c>
      <c r="AO51" s="202">
        <f t="shared" si="13"/>
        <v>8948931.002412999</v>
      </c>
      <c r="AP51" s="202">
        <f t="shared" si="13"/>
        <v>9129963.8492649999</v>
      </c>
      <c r="AQ51" s="202">
        <f t="shared" si="13"/>
        <v>9552876.0785499997</v>
      </c>
      <c r="AR51" s="202">
        <f t="shared" si="13"/>
        <v>9820998.872299999</v>
      </c>
      <c r="AS51" s="202">
        <f t="shared" si="13"/>
        <v>9844764.2090249993</v>
      </c>
      <c r="AT51" s="202">
        <f t="shared" si="13"/>
        <v>9747016.2118800003</v>
      </c>
      <c r="AU51" s="202">
        <f t="shared" si="13"/>
        <v>10139099.995030001</v>
      </c>
      <c r="AV51" s="202">
        <f t="shared" si="13"/>
        <v>10390135.366624</v>
      </c>
      <c r="AW51" s="202">
        <f t="shared" si="13"/>
        <v>10710428.436212001</v>
      </c>
      <c r="AX51" s="202">
        <f t="shared" si="13"/>
        <v>11014842.070459999</v>
      </c>
      <c r="AY51" s="202">
        <f t="shared" si="13"/>
        <v>11374405.506859999</v>
      </c>
      <c r="AZ51" s="202">
        <f t="shared" si="13"/>
        <v>11754200.713059999</v>
      </c>
      <c r="BA51" s="202">
        <f t="shared" si="13"/>
        <v>12305817.117225001</v>
      </c>
      <c r="BB51" s="202">
        <f t="shared" si="13"/>
        <v>12742936.014405001</v>
      </c>
      <c r="BC51" s="202">
        <f t="shared" si="13"/>
        <v>22406623.778137501</v>
      </c>
      <c r="BD51" s="202">
        <f t="shared" si="13"/>
        <v>23077833.8457275</v>
      </c>
      <c r="BE51" s="202">
        <f t="shared" si="13"/>
        <v>23760503.710355002</v>
      </c>
      <c r="BF51" s="202">
        <f t="shared" si="13"/>
        <v>24434074.120431498</v>
      </c>
      <c r="BG51" s="202">
        <f t="shared" si="13"/>
        <v>25250248.793915004</v>
      </c>
      <c r="BH51" s="202">
        <f t="shared" si="13"/>
        <v>25759273.596590001</v>
      </c>
      <c r="BI51" s="202">
        <f t="shared" si="13"/>
        <v>26749341.110896498</v>
      </c>
      <c r="BJ51" s="202">
        <f t="shared" si="13"/>
        <v>27560424.449188001</v>
      </c>
      <c r="BK51" s="202">
        <f t="shared" si="13"/>
        <v>29296225.057468496</v>
      </c>
      <c r="BL51" s="202">
        <f t="shared" si="13"/>
        <v>30282918.980026502</v>
      </c>
      <c r="BM51" s="202">
        <f t="shared" si="13"/>
        <v>31239413.745355003</v>
      </c>
      <c r="BN51" s="202">
        <f t="shared" si="13"/>
        <v>32212349.473307997</v>
      </c>
    </row>
    <row r="52" spans="1:66" s="55" customFormat="1" ht="15" thickTop="1" x14ac:dyDescent="0.35">
      <c r="A52" s="36"/>
      <c r="C52" s="128"/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CFB0-5262-45CB-B338-CF12C2789FC8}">
  <sheetPr>
    <tabColor theme="9" tint="0.59999389629810485"/>
  </sheetPr>
  <dimension ref="A1:BP65"/>
  <sheetViews>
    <sheetView workbookViewId="0">
      <pane xSplit="4" ySplit="1" topLeftCell="E7" activePane="bottomRight" state="frozen"/>
      <selection pane="topRight" activeCell="D1" sqref="D1"/>
      <selection pane="bottomLeft" activeCell="A3" sqref="A3"/>
      <selection pane="bottomRight" activeCell="BA44" sqref="BA44"/>
    </sheetView>
  </sheetViews>
  <sheetFormatPr defaultRowHeight="14" x14ac:dyDescent="0.3"/>
  <cols>
    <col min="1" max="1" width="8.7265625" style="132"/>
    <col min="2" max="3" width="11.08984375" style="132" customWidth="1"/>
    <col min="4" max="4" width="21.453125" style="132" bestFit="1" customWidth="1"/>
    <col min="5" max="5" width="19.1796875" style="230" customWidth="1"/>
    <col min="6" max="7" width="8.7265625" style="132"/>
    <col min="8" max="68" width="10.1796875" style="132" customWidth="1"/>
    <col min="69" max="16384" width="8.7265625" style="132"/>
  </cols>
  <sheetData>
    <row r="1" spans="1:68" s="133" customFormat="1" x14ac:dyDescent="0.3">
      <c r="A1" s="195"/>
      <c r="B1" s="195"/>
      <c r="C1" s="195"/>
      <c r="D1" s="195"/>
      <c r="E1" s="228"/>
      <c r="F1" s="195"/>
      <c r="G1" s="195"/>
      <c r="H1" s="196">
        <v>1961</v>
      </c>
      <c r="I1" s="196">
        <v>1962</v>
      </c>
      <c r="J1" s="196">
        <v>1963</v>
      </c>
      <c r="K1" s="196">
        <v>1964</v>
      </c>
      <c r="L1" s="196">
        <v>1965</v>
      </c>
      <c r="M1" s="196">
        <v>1966</v>
      </c>
      <c r="N1" s="196">
        <v>1967</v>
      </c>
      <c r="O1" s="196">
        <v>1968</v>
      </c>
      <c r="P1" s="196">
        <v>1969</v>
      </c>
      <c r="Q1" s="196">
        <v>1970</v>
      </c>
      <c r="R1" s="196">
        <v>1971</v>
      </c>
      <c r="S1" s="196">
        <v>1972</v>
      </c>
      <c r="T1" s="196">
        <v>1973</v>
      </c>
      <c r="U1" s="196">
        <v>1974</v>
      </c>
      <c r="V1" s="196">
        <v>1975</v>
      </c>
      <c r="W1" s="196">
        <v>1976</v>
      </c>
      <c r="X1" s="196">
        <v>1977</v>
      </c>
      <c r="Y1" s="196">
        <v>1978</v>
      </c>
      <c r="Z1" s="196">
        <v>1979</v>
      </c>
      <c r="AA1" s="196">
        <v>1980</v>
      </c>
      <c r="AB1" s="196">
        <v>1981</v>
      </c>
      <c r="AC1" s="196">
        <v>1982</v>
      </c>
      <c r="AD1" s="196">
        <v>1983</v>
      </c>
      <c r="AE1" s="196">
        <v>1984</v>
      </c>
      <c r="AF1" s="196">
        <v>1985</v>
      </c>
      <c r="AG1" s="196">
        <v>1986</v>
      </c>
      <c r="AH1" s="196">
        <v>1987</v>
      </c>
      <c r="AI1" s="196">
        <v>1988</v>
      </c>
      <c r="AJ1" s="196">
        <v>1989</v>
      </c>
      <c r="AK1" s="196">
        <v>1990</v>
      </c>
      <c r="AL1" s="196">
        <v>1991</v>
      </c>
      <c r="AM1" s="196">
        <v>1992</v>
      </c>
      <c r="AN1" s="196">
        <v>1993</v>
      </c>
      <c r="AO1" s="196">
        <v>1994</v>
      </c>
      <c r="AP1" s="196">
        <v>1995</v>
      </c>
      <c r="AQ1" s="196">
        <v>1996</v>
      </c>
      <c r="AR1" s="196">
        <v>1997</v>
      </c>
      <c r="AS1" s="196">
        <v>1998</v>
      </c>
      <c r="AT1" s="196">
        <v>1999</v>
      </c>
      <c r="AU1" s="196">
        <v>2000</v>
      </c>
      <c r="AV1" s="196">
        <v>2001</v>
      </c>
      <c r="AW1" s="196">
        <v>2002</v>
      </c>
      <c r="AX1" s="196">
        <v>2003</v>
      </c>
      <c r="AY1" s="196">
        <v>2004</v>
      </c>
      <c r="AZ1" s="196">
        <v>2005</v>
      </c>
      <c r="BA1" s="196">
        <v>2006</v>
      </c>
      <c r="BB1" s="196">
        <v>2007</v>
      </c>
      <c r="BC1" s="196">
        <v>2008</v>
      </c>
      <c r="BD1" s="196">
        <v>2009</v>
      </c>
      <c r="BE1" s="196">
        <v>2010</v>
      </c>
      <c r="BF1" s="196">
        <v>2011</v>
      </c>
      <c r="BG1" s="196">
        <v>2012</v>
      </c>
      <c r="BH1" s="196">
        <v>2013</v>
      </c>
      <c r="BI1" s="133">
        <v>2014</v>
      </c>
      <c r="BJ1" s="133">
        <v>2015</v>
      </c>
      <c r="BK1" s="133">
        <v>2016</v>
      </c>
      <c r="BL1" s="133">
        <v>2017</v>
      </c>
      <c r="BM1" s="133">
        <v>2018</v>
      </c>
      <c r="BN1" s="133">
        <v>2019</v>
      </c>
      <c r="BO1" s="133">
        <v>2020</v>
      </c>
      <c r="BP1" s="133">
        <v>2021</v>
      </c>
    </row>
    <row r="2" spans="1:68" x14ac:dyDescent="0.3">
      <c r="A2" s="197"/>
      <c r="B2" s="197"/>
      <c r="C2" s="197"/>
      <c r="D2" s="197"/>
      <c r="E2" s="229"/>
      <c r="F2" s="197"/>
      <c r="G2" s="197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</row>
    <row r="3" spans="1:68" x14ac:dyDescent="0.3">
      <c r="A3" s="197"/>
      <c r="B3" s="199" t="s">
        <v>468</v>
      </c>
      <c r="C3" s="197"/>
      <c r="D3" s="197"/>
      <c r="E3" s="229"/>
      <c r="F3" s="197"/>
      <c r="G3" s="197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</row>
    <row r="4" spans="1:68" x14ac:dyDescent="0.3">
      <c r="A4" s="197"/>
      <c r="B4" s="199"/>
      <c r="C4" s="197"/>
      <c r="D4" s="197"/>
      <c r="E4" s="229"/>
      <c r="F4" s="197"/>
      <c r="G4" s="197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</row>
    <row r="5" spans="1:68" x14ac:dyDescent="0.3">
      <c r="B5" s="132" t="s">
        <v>185</v>
      </c>
      <c r="C5" s="132">
        <v>446</v>
      </c>
      <c r="D5" s="132" t="s">
        <v>340</v>
      </c>
      <c r="F5" s="132" t="s">
        <v>6</v>
      </c>
      <c r="G5" s="132" t="s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0</v>
      </c>
      <c r="W5" s="132">
        <v>0</v>
      </c>
      <c r="X5" s="132">
        <v>0</v>
      </c>
      <c r="Y5" s="132">
        <v>0</v>
      </c>
      <c r="Z5" s="132">
        <v>0</v>
      </c>
      <c r="AA5" s="132">
        <v>0</v>
      </c>
      <c r="AB5" s="132">
        <v>0</v>
      </c>
      <c r="AC5" s="132">
        <v>0</v>
      </c>
      <c r="AD5" s="132">
        <v>0</v>
      </c>
      <c r="AE5" s="132">
        <v>0</v>
      </c>
      <c r="AF5" s="132">
        <v>0</v>
      </c>
      <c r="AG5" s="132">
        <v>0</v>
      </c>
      <c r="AH5" s="132">
        <v>0</v>
      </c>
      <c r="AI5" s="132">
        <v>0</v>
      </c>
      <c r="AJ5" s="132">
        <v>0</v>
      </c>
      <c r="AK5" s="132">
        <v>0</v>
      </c>
      <c r="AL5" s="132">
        <v>0</v>
      </c>
      <c r="AM5" s="132">
        <v>0</v>
      </c>
      <c r="AN5" s="132">
        <v>0</v>
      </c>
      <c r="AO5" s="132">
        <v>0</v>
      </c>
      <c r="AP5" s="132">
        <v>0</v>
      </c>
      <c r="AQ5" s="132">
        <v>0</v>
      </c>
      <c r="AR5" s="132">
        <v>0</v>
      </c>
      <c r="AS5" s="132">
        <v>0</v>
      </c>
      <c r="AT5" s="132">
        <v>0</v>
      </c>
      <c r="AU5" s="132">
        <v>0</v>
      </c>
      <c r="AV5" s="132">
        <v>0</v>
      </c>
      <c r="AW5" s="132">
        <v>0</v>
      </c>
      <c r="AX5" s="132">
        <v>0</v>
      </c>
      <c r="AY5" s="132">
        <v>0</v>
      </c>
      <c r="AZ5" s="132">
        <v>0</v>
      </c>
      <c r="BA5" s="132">
        <v>0</v>
      </c>
      <c r="BB5" s="132">
        <v>0</v>
      </c>
      <c r="BC5" s="132">
        <v>0</v>
      </c>
      <c r="BD5" s="132">
        <v>0</v>
      </c>
      <c r="BE5" s="132">
        <v>0</v>
      </c>
      <c r="BF5" s="132">
        <v>0</v>
      </c>
      <c r="BG5" s="132">
        <v>0</v>
      </c>
      <c r="BH5" s="132">
        <v>0</v>
      </c>
      <c r="BI5" s="132">
        <v>0</v>
      </c>
      <c r="BJ5" s="132">
        <v>0</v>
      </c>
      <c r="BK5" s="132">
        <v>0</v>
      </c>
      <c r="BL5" s="132">
        <v>0</v>
      </c>
      <c r="BM5" s="132">
        <v>0</v>
      </c>
      <c r="BN5" s="132">
        <v>0</v>
      </c>
      <c r="BO5" s="132">
        <v>0</v>
      </c>
      <c r="BP5" s="132">
        <v>0</v>
      </c>
    </row>
    <row r="8" spans="1:68" x14ac:dyDescent="0.3">
      <c r="B8" s="63" t="s">
        <v>469</v>
      </c>
    </row>
    <row r="9" spans="1:68" x14ac:dyDescent="0.3">
      <c r="B9" s="63"/>
    </row>
    <row r="10" spans="1:68" s="55" customFormat="1" ht="14.5" x14ac:dyDescent="0.35">
      <c r="A10" s="55">
        <v>226</v>
      </c>
      <c r="B10" s="55" t="s">
        <v>419</v>
      </c>
      <c r="C10" s="55">
        <v>2597</v>
      </c>
      <c r="D10" s="55" t="s">
        <v>494</v>
      </c>
      <c r="E10" s="56">
        <v>5520</v>
      </c>
      <c r="F10" s="55" t="s">
        <v>82</v>
      </c>
      <c r="G10" s="55" t="s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17680</v>
      </c>
      <c r="AU10" s="26">
        <v>22360</v>
      </c>
      <c r="AV10" s="26">
        <v>23920</v>
      </c>
      <c r="AW10" s="26">
        <v>24960</v>
      </c>
      <c r="AX10" s="26">
        <v>26000</v>
      </c>
      <c r="AY10" s="26">
        <v>27560</v>
      </c>
      <c r="AZ10" s="26">
        <v>27560</v>
      </c>
      <c r="BA10" s="26">
        <v>28600</v>
      </c>
      <c r="BB10" s="26">
        <v>29640</v>
      </c>
      <c r="BC10" s="26">
        <v>30680</v>
      </c>
      <c r="BD10" s="26">
        <v>30160</v>
      </c>
      <c r="BE10" s="26">
        <v>30160</v>
      </c>
      <c r="BF10" s="26">
        <v>31876</v>
      </c>
      <c r="BG10" s="26">
        <v>33956</v>
      </c>
      <c r="BH10" s="26">
        <v>28340</v>
      </c>
      <c r="BI10" s="26"/>
      <c r="BJ10" s="26"/>
      <c r="BK10" s="26"/>
      <c r="BL10" s="26"/>
      <c r="BM10" s="26"/>
      <c r="BN10" s="26"/>
      <c r="BO10" s="26"/>
      <c r="BP10" s="26"/>
    </row>
    <row r="11" spans="1:68" s="55" customFormat="1" ht="14.5" x14ac:dyDescent="0.35">
      <c r="A11" s="55">
        <v>226</v>
      </c>
      <c r="B11" s="55" t="s">
        <v>419</v>
      </c>
      <c r="C11" s="55">
        <v>2590</v>
      </c>
      <c r="D11" s="55" t="s">
        <v>399</v>
      </c>
      <c r="E11" s="56">
        <v>5520</v>
      </c>
      <c r="F11" s="55" t="s">
        <v>82</v>
      </c>
      <c r="G11" s="55" t="s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14931</v>
      </c>
      <c r="AL11" s="26">
        <v>31205</v>
      </c>
      <c r="AM11" s="26">
        <v>39658</v>
      </c>
      <c r="AN11" s="26">
        <v>39658</v>
      </c>
      <c r="AO11" s="26">
        <v>50007</v>
      </c>
      <c r="AP11" s="26">
        <v>54431</v>
      </c>
      <c r="AQ11" s="26">
        <v>55774</v>
      </c>
      <c r="AR11" s="26">
        <v>53532</v>
      </c>
      <c r="AS11" s="26">
        <v>51350</v>
      </c>
      <c r="AT11" s="26">
        <v>52140</v>
      </c>
      <c r="AU11" s="26">
        <v>58618</v>
      </c>
      <c r="AV11" s="26">
        <v>72285</v>
      </c>
      <c r="AW11" s="26">
        <v>89270</v>
      </c>
      <c r="AX11" s="26">
        <v>108230</v>
      </c>
      <c r="AY11" s="26">
        <v>102700</v>
      </c>
      <c r="AZ11" s="26">
        <v>80590</v>
      </c>
      <c r="BA11" s="26">
        <v>61120</v>
      </c>
      <c r="BB11" s="26">
        <v>52702</v>
      </c>
      <c r="BC11" s="26">
        <v>12625</v>
      </c>
      <c r="BD11" s="26">
        <v>16500</v>
      </c>
      <c r="BE11" s="26">
        <v>5829</v>
      </c>
      <c r="BF11" s="26">
        <v>14619</v>
      </c>
      <c r="BG11" s="26">
        <v>5755</v>
      </c>
      <c r="BH11" s="26">
        <v>11826</v>
      </c>
      <c r="BI11" s="26"/>
      <c r="BJ11" s="26"/>
      <c r="BK11" s="26"/>
      <c r="BL11" s="26"/>
      <c r="BM11" s="26"/>
      <c r="BN11" s="26"/>
      <c r="BO11" s="26"/>
      <c r="BP11" s="26"/>
    </row>
    <row r="12" spans="1:68" s="55" customFormat="1" ht="14.5" x14ac:dyDescent="0.35">
      <c r="A12" s="55">
        <v>226</v>
      </c>
      <c r="B12" s="55" t="s">
        <v>419</v>
      </c>
      <c r="C12" s="55">
        <v>2592</v>
      </c>
      <c r="D12" s="55" t="s">
        <v>128</v>
      </c>
      <c r="E12" s="56">
        <v>5520</v>
      </c>
      <c r="F12" s="55" t="s">
        <v>82</v>
      </c>
      <c r="G12" s="55" t="s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18500</v>
      </c>
      <c r="AL12" s="26">
        <v>18500</v>
      </c>
      <c r="AM12" s="26">
        <v>18500</v>
      </c>
      <c r="AN12" s="26">
        <v>18950</v>
      </c>
      <c r="AO12" s="26">
        <v>18937</v>
      </c>
      <c r="AP12" s="26">
        <v>19300</v>
      </c>
      <c r="AQ12" s="26">
        <v>19300</v>
      </c>
      <c r="AR12" s="26">
        <v>19750</v>
      </c>
      <c r="AS12" s="26">
        <v>24400</v>
      </c>
      <c r="AT12" s="26">
        <v>27887</v>
      </c>
      <c r="AU12" s="26">
        <v>33847</v>
      </c>
      <c r="AV12" s="26">
        <v>33600</v>
      </c>
      <c r="AW12" s="26">
        <v>45500</v>
      </c>
      <c r="AX12" s="26">
        <v>58250</v>
      </c>
      <c r="AY12" s="26">
        <v>69849</v>
      </c>
      <c r="AZ12" s="26">
        <v>71159</v>
      </c>
      <c r="BA12" s="26">
        <v>73679</v>
      </c>
      <c r="BB12" s="26">
        <v>74795</v>
      </c>
      <c r="BC12" s="26">
        <v>80936</v>
      </c>
      <c r="BD12" s="26">
        <v>85557</v>
      </c>
      <c r="BE12" s="26">
        <v>73798</v>
      </c>
      <c r="BF12" s="26">
        <v>67799</v>
      </c>
      <c r="BG12" s="26">
        <v>75829</v>
      </c>
      <c r="BH12" s="26">
        <v>76918</v>
      </c>
      <c r="BI12" s="26"/>
      <c r="BJ12" s="26"/>
      <c r="BK12" s="26"/>
      <c r="BL12" s="26"/>
      <c r="BM12" s="26"/>
      <c r="BN12" s="26"/>
      <c r="BO12" s="26"/>
      <c r="BP12" s="26"/>
    </row>
    <row r="13" spans="1:68" s="55" customFormat="1" ht="14.5" x14ac:dyDescent="0.35">
      <c r="A13" s="55">
        <v>226</v>
      </c>
      <c r="B13" s="55" t="s">
        <v>419</v>
      </c>
      <c r="C13" s="55">
        <v>2594</v>
      </c>
      <c r="D13" s="55" t="s">
        <v>126</v>
      </c>
      <c r="E13" s="56">
        <v>5520</v>
      </c>
      <c r="F13" s="55" t="s">
        <v>82</v>
      </c>
      <c r="G13" s="55" t="s">
        <v>0</v>
      </c>
      <c r="H13" s="26">
        <v>339</v>
      </c>
      <c r="I13" s="26">
        <v>20</v>
      </c>
      <c r="J13" s="26">
        <v>294</v>
      </c>
      <c r="K13" s="26">
        <v>910</v>
      </c>
      <c r="L13" s="26">
        <v>3205</v>
      </c>
      <c r="M13" s="26">
        <v>3876</v>
      </c>
      <c r="N13" s="26">
        <v>3572</v>
      </c>
      <c r="O13" s="26">
        <v>1980</v>
      </c>
      <c r="P13" s="26">
        <v>2524</v>
      </c>
      <c r="Q13" s="26">
        <v>2778</v>
      </c>
      <c r="R13" s="26">
        <v>8380</v>
      </c>
      <c r="S13" s="26">
        <v>10822</v>
      </c>
      <c r="T13" s="26">
        <v>30183</v>
      </c>
      <c r="U13" s="26">
        <v>6489</v>
      </c>
      <c r="V13" s="26">
        <v>5654</v>
      </c>
      <c r="W13" s="26">
        <v>5743</v>
      </c>
      <c r="X13" s="26">
        <v>1668</v>
      </c>
      <c r="Y13" s="26">
        <v>12908</v>
      </c>
      <c r="Z13" s="26">
        <v>3478</v>
      </c>
      <c r="AA13" s="26">
        <v>3198</v>
      </c>
      <c r="AB13" s="26">
        <v>2984</v>
      </c>
      <c r="AC13" s="26">
        <v>1797</v>
      </c>
      <c r="AD13" s="26">
        <v>6722</v>
      </c>
      <c r="AE13" s="26">
        <v>10122</v>
      </c>
      <c r="AF13" s="26">
        <v>14386</v>
      </c>
      <c r="AG13" s="26">
        <v>7051</v>
      </c>
      <c r="AH13" s="26">
        <v>4600</v>
      </c>
      <c r="AI13" s="26">
        <v>3558</v>
      </c>
      <c r="AJ13" s="26">
        <v>3623</v>
      </c>
      <c r="AK13" s="26">
        <v>4157</v>
      </c>
      <c r="AL13" s="26">
        <v>4068</v>
      </c>
      <c r="AM13" s="26">
        <v>1767</v>
      </c>
      <c r="AN13" s="26">
        <v>5198</v>
      </c>
      <c r="AO13" s="26">
        <v>11162</v>
      </c>
      <c r="AP13" s="26">
        <v>16074</v>
      </c>
      <c r="AQ13" s="26">
        <v>17759</v>
      </c>
      <c r="AR13" s="26">
        <v>11274</v>
      </c>
      <c r="AS13" s="26">
        <v>10866</v>
      </c>
      <c r="AT13" s="26">
        <v>20348</v>
      </c>
      <c r="AU13" s="26">
        <v>22693</v>
      </c>
      <c r="AV13" s="26">
        <v>19501</v>
      </c>
      <c r="AW13" s="26">
        <v>19424</v>
      </c>
      <c r="AX13" s="26">
        <v>26132</v>
      </c>
      <c r="AY13" s="26">
        <v>25276</v>
      </c>
      <c r="AZ13" s="26">
        <v>18297</v>
      </c>
      <c r="BA13" s="26">
        <v>24730</v>
      </c>
      <c r="BB13" s="26">
        <v>10991</v>
      </c>
      <c r="BC13" s="26">
        <v>28450</v>
      </c>
      <c r="BD13" s="26">
        <v>21872</v>
      </c>
      <c r="BE13" s="26">
        <v>31015</v>
      </c>
      <c r="BF13" s="26">
        <v>50923</v>
      </c>
      <c r="BG13" s="26">
        <v>24120</v>
      </c>
      <c r="BH13" s="26">
        <v>12038</v>
      </c>
      <c r="BI13" s="26"/>
      <c r="BJ13" s="26"/>
      <c r="BK13" s="26"/>
      <c r="BL13" s="26"/>
      <c r="BM13" s="26"/>
      <c r="BN13" s="26"/>
      <c r="BO13" s="26"/>
      <c r="BP13" s="26"/>
    </row>
    <row r="14" spans="1:68" s="55" customFormat="1" ht="14.5" x14ac:dyDescent="0.35">
      <c r="A14" s="55">
        <v>226</v>
      </c>
      <c r="B14" s="55" t="s">
        <v>419</v>
      </c>
      <c r="C14" s="55">
        <v>2598</v>
      </c>
      <c r="D14" s="55" t="s">
        <v>495</v>
      </c>
      <c r="E14" s="56">
        <v>5520</v>
      </c>
      <c r="F14" s="55" t="s">
        <v>82</v>
      </c>
      <c r="G14" s="55" t="s">
        <v>0</v>
      </c>
      <c r="H14" s="26">
        <v>1505</v>
      </c>
      <c r="I14" s="26">
        <v>1505</v>
      </c>
      <c r="J14" s="26">
        <v>1585</v>
      </c>
      <c r="K14" s="26">
        <v>1890</v>
      </c>
      <c r="L14" s="26">
        <v>2320</v>
      </c>
      <c r="M14" s="26">
        <v>3017</v>
      </c>
      <c r="N14" s="26">
        <v>2936</v>
      </c>
      <c r="O14" s="26">
        <v>436</v>
      </c>
      <c r="P14" s="26">
        <v>1084</v>
      </c>
      <c r="Q14" s="26">
        <v>2532</v>
      </c>
      <c r="R14" s="26">
        <v>2262</v>
      </c>
      <c r="S14" s="26">
        <v>2617</v>
      </c>
      <c r="T14" s="26">
        <v>4116</v>
      </c>
      <c r="U14" s="26">
        <v>6754</v>
      </c>
      <c r="V14" s="26">
        <v>7316</v>
      </c>
      <c r="W14" s="26">
        <v>8226</v>
      </c>
      <c r="X14" s="26">
        <v>8000</v>
      </c>
      <c r="Y14" s="26">
        <v>8500</v>
      </c>
      <c r="Z14" s="26">
        <v>8750</v>
      </c>
      <c r="AA14" s="26">
        <v>8750</v>
      </c>
      <c r="AB14" s="26">
        <v>9000</v>
      </c>
      <c r="AC14" s="26">
        <v>9000</v>
      </c>
      <c r="AD14" s="26">
        <v>10000</v>
      </c>
      <c r="AE14" s="26">
        <v>10000</v>
      </c>
      <c r="AF14" s="26">
        <v>10000</v>
      </c>
      <c r="AG14" s="26">
        <v>10500</v>
      </c>
      <c r="AH14" s="26">
        <v>11000</v>
      </c>
      <c r="AI14" s="26">
        <v>11500</v>
      </c>
      <c r="AJ14" s="26">
        <v>12000</v>
      </c>
      <c r="AK14" s="26">
        <v>12500</v>
      </c>
      <c r="AL14" s="26">
        <v>12500</v>
      </c>
      <c r="AM14" s="26">
        <v>11500</v>
      </c>
      <c r="AN14" s="26">
        <v>12500</v>
      </c>
      <c r="AO14" s="26">
        <v>12423</v>
      </c>
      <c r="AP14" s="26">
        <v>11220</v>
      </c>
      <c r="AQ14" s="26">
        <v>11688</v>
      </c>
      <c r="AR14" s="26">
        <v>12458</v>
      </c>
      <c r="AS14" s="26">
        <v>12985</v>
      </c>
      <c r="AT14" s="26">
        <v>13506</v>
      </c>
      <c r="AU14" s="26">
        <v>14009</v>
      </c>
      <c r="AV14" s="26">
        <v>14894</v>
      </c>
      <c r="AW14" s="26">
        <v>15368</v>
      </c>
      <c r="AX14" s="26">
        <v>17484</v>
      </c>
      <c r="AY14" s="26">
        <v>17789</v>
      </c>
      <c r="AZ14" s="26">
        <v>18704</v>
      </c>
      <c r="BA14" s="26">
        <v>19396</v>
      </c>
      <c r="BB14" s="26">
        <v>20055</v>
      </c>
      <c r="BC14" s="26">
        <v>20018</v>
      </c>
      <c r="BD14" s="26">
        <v>22523</v>
      </c>
      <c r="BE14" s="26">
        <v>21842</v>
      </c>
      <c r="BF14" s="26">
        <v>21104</v>
      </c>
      <c r="BG14" s="26">
        <v>22250</v>
      </c>
      <c r="BH14" s="26">
        <v>22402</v>
      </c>
      <c r="BI14" s="26"/>
      <c r="BJ14" s="26"/>
      <c r="BK14" s="26"/>
      <c r="BL14" s="26"/>
      <c r="BM14" s="26"/>
      <c r="BN14" s="26"/>
      <c r="BO14" s="26"/>
      <c r="BP14" s="26"/>
    </row>
    <row r="15" spans="1:68" s="55" customFormat="1" ht="14.5" x14ac:dyDescent="0.35">
      <c r="A15" s="55">
        <v>226</v>
      </c>
      <c r="B15" s="55" t="s">
        <v>419</v>
      </c>
      <c r="C15" s="55">
        <v>2591</v>
      </c>
      <c r="D15" s="55" t="s">
        <v>127</v>
      </c>
      <c r="E15" s="56">
        <v>5520</v>
      </c>
      <c r="F15" s="55" t="s">
        <v>82</v>
      </c>
      <c r="G15" s="55" t="s">
        <v>0</v>
      </c>
      <c r="H15" s="26">
        <v>5890</v>
      </c>
      <c r="I15" s="26">
        <v>6350</v>
      </c>
      <c r="J15" s="26">
        <v>6532</v>
      </c>
      <c r="K15" s="26">
        <v>5843</v>
      </c>
      <c r="L15" s="26">
        <v>6651</v>
      </c>
      <c r="M15" s="26">
        <v>7630</v>
      </c>
      <c r="N15" s="26">
        <v>7435</v>
      </c>
      <c r="O15" s="26">
        <v>4744</v>
      </c>
      <c r="P15" s="26">
        <v>9977</v>
      </c>
      <c r="Q15" s="26">
        <v>12971</v>
      </c>
      <c r="R15" s="26">
        <v>14156</v>
      </c>
      <c r="S15" s="26">
        <v>13431</v>
      </c>
      <c r="T15" s="26">
        <v>12185</v>
      </c>
      <c r="U15" s="26">
        <v>11419</v>
      </c>
      <c r="V15" s="26">
        <v>11162</v>
      </c>
      <c r="W15" s="26">
        <v>10158</v>
      </c>
      <c r="X15" s="26">
        <v>11059</v>
      </c>
      <c r="Y15" s="26">
        <v>10749</v>
      </c>
      <c r="Z15" s="26">
        <v>4594</v>
      </c>
      <c r="AA15" s="26">
        <v>4019</v>
      </c>
      <c r="AB15" s="26">
        <v>5168</v>
      </c>
      <c r="AC15" s="26">
        <v>5168</v>
      </c>
      <c r="AD15" s="26">
        <v>5685</v>
      </c>
      <c r="AE15" s="26">
        <v>5857</v>
      </c>
      <c r="AF15" s="26">
        <v>5340</v>
      </c>
      <c r="AG15" s="26">
        <v>6776</v>
      </c>
      <c r="AH15" s="26">
        <v>7005</v>
      </c>
      <c r="AI15" s="26">
        <v>7694</v>
      </c>
      <c r="AJ15" s="26">
        <v>8373</v>
      </c>
      <c r="AK15" s="26">
        <v>9072</v>
      </c>
      <c r="AL15" s="26">
        <v>8268</v>
      </c>
      <c r="AM15" s="26">
        <v>8441</v>
      </c>
      <c r="AN15" s="26">
        <v>8785</v>
      </c>
      <c r="AO15" s="26">
        <v>8024</v>
      </c>
      <c r="AP15" s="26">
        <v>8157</v>
      </c>
      <c r="AQ15" s="26">
        <v>7175</v>
      </c>
      <c r="AR15" s="26">
        <v>7688</v>
      </c>
      <c r="AS15" s="26">
        <v>8012</v>
      </c>
      <c r="AT15" s="26">
        <v>7789</v>
      </c>
      <c r="AU15" s="26">
        <v>7983</v>
      </c>
      <c r="AV15" s="26">
        <v>8603</v>
      </c>
      <c r="AW15" s="26">
        <v>8522</v>
      </c>
      <c r="AX15" s="26">
        <v>12749</v>
      </c>
      <c r="AY15" s="26">
        <v>12868</v>
      </c>
      <c r="AZ15" s="26">
        <v>13037</v>
      </c>
      <c r="BA15" s="26">
        <v>13193</v>
      </c>
      <c r="BB15" s="26">
        <v>13680</v>
      </c>
      <c r="BC15" s="26">
        <v>14712</v>
      </c>
      <c r="BD15" s="26">
        <v>20659</v>
      </c>
      <c r="BE15" s="26">
        <v>18597</v>
      </c>
      <c r="BF15" s="26">
        <v>19542</v>
      </c>
      <c r="BG15" s="26">
        <v>16957</v>
      </c>
      <c r="BH15" s="26">
        <v>19988</v>
      </c>
      <c r="BI15" s="26"/>
      <c r="BJ15" s="26"/>
      <c r="BK15" s="26"/>
      <c r="BL15" s="26"/>
      <c r="BM15" s="26"/>
      <c r="BN15" s="26"/>
      <c r="BO15" s="26"/>
      <c r="BP15" s="26"/>
    </row>
    <row r="16" spans="1:68" s="55" customFormat="1" ht="14.5" x14ac:dyDescent="0.35">
      <c r="A16" s="55">
        <v>226</v>
      </c>
      <c r="B16" s="55" t="s">
        <v>419</v>
      </c>
      <c r="C16" s="55">
        <v>2514</v>
      </c>
      <c r="D16" s="55" t="s">
        <v>83</v>
      </c>
      <c r="E16" s="56">
        <v>5520</v>
      </c>
      <c r="F16" s="55" t="s">
        <v>82</v>
      </c>
      <c r="G16" s="55" t="s">
        <v>0</v>
      </c>
      <c r="H16" s="26">
        <v>19603</v>
      </c>
      <c r="I16" s="26">
        <v>19196</v>
      </c>
      <c r="J16" s="26">
        <v>20010</v>
      </c>
      <c r="K16" s="26">
        <v>22165</v>
      </c>
      <c r="L16" s="26">
        <v>27003</v>
      </c>
      <c r="M16" s="26">
        <v>27306</v>
      </c>
      <c r="N16" s="26">
        <v>26066</v>
      </c>
      <c r="O16" s="26">
        <v>34591</v>
      </c>
      <c r="P16" s="26">
        <v>49527</v>
      </c>
      <c r="Q16" s="26">
        <v>39735</v>
      </c>
      <c r="R16" s="26">
        <v>42414</v>
      </c>
      <c r="S16" s="26">
        <v>50002</v>
      </c>
      <c r="T16" s="26">
        <v>45806</v>
      </c>
      <c r="U16" s="26">
        <v>43048</v>
      </c>
      <c r="V16" s="26">
        <v>57018</v>
      </c>
      <c r="W16" s="26">
        <v>67400</v>
      </c>
      <c r="X16" s="26">
        <v>61600</v>
      </c>
      <c r="Y16" s="26">
        <v>59400</v>
      </c>
      <c r="Z16" s="26">
        <v>51300</v>
      </c>
      <c r="AA16" s="26">
        <v>39600</v>
      </c>
      <c r="AB16" s="26">
        <v>36200</v>
      </c>
      <c r="AC16" s="26">
        <v>44300</v>
      </c>
      <c r="AD16" s="26">
        <v>41700</v>
      </c>
      <c r="AE16" s="26">
        <v>39100</v>
      </c>
      <c r="AF16" s="26">
        <v>35600</v>
      </c>
      <c r="AG16" s="26">
        <v>34700</v>
      </c>
      <c r="AH16" s="26">
        <v>35770</v>
      </c>
      <c r="AI16" s="26">
        <v>44000</v>
      </c>
      <c r="AJ16" s="26">
        <v>62878</v>
      </c>
      <c r="AK16" s="26">
        <v>65410</v>
      </c>
      <c r="AL16" s="26">
        <v>64700</v>
      </c>
      <c r="AM16" s="26">
        <v>66570</v>
      </c>
      <c r="AN16" s="26">
        <v>85000</v>
      </c>
      <c r="AO16" s="26">
        <v>86373</v>
      </c>
      <c r="AP16" s="26">
        <v>94606</v>
      </c>
      <c r="AQ16" s="26">
        <v>113734</v>
      </c>
      <c r="AR16" s="26">
        <v>105843</v>
      </c>
      <c r="AS16" s="26">
        <v>99507</v>
      </c>
      <c r="AT16" s="26">
        <v>107975</v>
      </c>
      <c r="AU16" s="26">
        <v>111269</v>
      </c>
      <c r="AV16" s="26">
        <v>117745</v>
      </c>
      <c r="AW16" s="26">
        <v>124605</v>
      </c>
      <c r="AX16" s="26">
        <v>135321</v>
      </c>
      <c r="AY16" s="26">
        <v>123740</v>
      </c>
      <c r="AZ16" s="26">
        <v>132520</v>
      </c>
      <c r="BA16" s="26">
        <v>129833</v>
      </c>
      <c r="BB16" s="26">
        <v>127121</v>
      </c>
      <c r="BC16" s="26">
        <v>233762</v>
      </c>
      <c r="BD16" s="26">
        <v>236122</v>
      </c>
      <c r="BE16" s="26">
        <v>237496</v>
      </c>
      <c r="BF16" s="26">
        <v>256824</v>
      </c>
      <c r="BG16" s="26">
        <v>290010</v>
      </c>
      <c r="BH16" s="26">
        <v>300303</v>
      </c>
      <c r="BI16" s="26"/>
      <c r="BJ16" s="26"/>
      <c r="BK16" s="26"/>
      <c r="BL16" s="26"/>
      <c r="BM16" s="26"/>
      <c r="BN16" s="26"/>
      <c r="BO16" s="26"/>
      <c r="BP16" s="26"/>
    </row>
    <row r="17" spans="1:68" s="55" customFormat="1" ht="14.5" x14ac:dyDescent="0.35">
      <c r="A17" s="55">
        <v>226</v>
      </c>
      <c r="B17" s="55" t="s">
        <v>419</v>
      </c>
      <c r="C17" s="55">
        <v>2518</v>
      </c>
      <c r="D17" s="55" t="s">
        <v>496</v>
      </c>
      <c r="E17" s="56">
        <v>5520</v>
      </c>
      <c r="F17" s="55" t="s">
        <v>82</v>
      </c>
      <c r="G17" s="55" t="s">
        <v>0</v>
      </c>
      <c r="H17" s="26">
        <v>27600</v>
      </c>
      <c r="I17" s="26">
        <v>27800</v>
      </c>
      <c r="J17" s="26">
        <v>28100</v>
      </c>
      <c r="K17" s="26">
        <v>27600</v>
      </c>
      <c r="L17" s="26">
        <v>27200</v>
      </c>
      <c r="M17" s="26">
        <v>27100</v>
      </c>
      <c r="N17" s="26">
        <v>26800</v>
      </c>
      <c r="O17" s="26">
        <v>26400</v>
      </c>
      <c r="P17" s="26">
        <v>33164</v>
      </c>
      <c r="Q17" s="26">
        <v>46200</v>
      </c>
      <c r="R17" s="26">
        <v>44800</v>
      </c>
      <c r="S17" s="26">
        <v>41900</v>
      </c>
      <c r="T17" s="26">
        <v>40900</v>
      </c>
      <c r="U17" s="26">
        <v>38500</v>
      </c>
      <c r="V17" s="26">
        <v>46700</v>
      </c>
      <c r="W17" s="26">
        <v>46000</v>
      </c>
      <c r="X17" s="26">
        <v>38900</v>
      </c>
      <c r="Y17" s="26">
        <v>35100</v>
      </c>
      <c r="Z17" s="26">
        <v>34600</v>
      </c>
      <c r="AA17" s="26">
        <v>31400</v>
      </c>
      <c r="AB17" s="26">
        <v>32000</v>
      </c>
      <c r="AC17" s="26">
        <v>31500</v>
      </c>
      <c r="AD17" s="26">
        <v>40700</v>
      </c>
      <c r="AE17" s="26">
        <v>39200</v>
      </c>
      <c r="AF17" s="26">
        <v>31033</v>
      </c>
      <c r="AG17" s="26">
        <v>30965</v>
      </c>
      <c r="AH17" s="26">
        <v>31500</v>
      </c>
      <c r="AI17" s="26">
        <v>34400</v>
      </c>
      <c r="AJ17" s="26">
        <v>34680</v>
      </c>
      <c r="AK17" s="26">
        <v>36000</v>
      </c>
      <c r="AL17" s="26">
        <v>36300</v>
      </c>
      <c r="AM17" s="26">
        <v>37500</v>
      </c>
      <c r="AN17" s="26">
        <v>38710</v>
      </c>
      <c r="AO17" s="26">
        <v>39000</v>
      </c>
      <c r="AP17" s="26">
        <v>40293</v>
      </c>
      <c r="AQ17" s="26">
        <v>32809</v>
      </c>
      <c r="AR17" s="26">
        <v>30075</v>
      </c>
      <c r="AS17" s="26">
        <v>42161</v>
      </c>
      <c r="AT17" s="26">
        <v>42330</v>
      </c>
      <c r="AU17" s="26">
        <v>37100</v>
      </c>
      <c r="AV17" s="26">
        <v>42300</v>
      </c>
      <c r="AW17" s="26">
        <v>42971</v>
      </c>
      <c r="AX17" s="26">
        <v>42337</v>
      </c>
      <c r="AY17" s="26">
        <v>43690</v>
      </c>
      <c r="AZ17" s="26">
        <v>52170</v>
      </c>
      <c r="BA17" s="26">
        <v>54050</v>
      </c>
      <c r="BB17" s="26">
        <v>53517</v>
      </c>
      <c r="BC17" s="26">
        <v>21268</v>
      </c>
      <c r="BD17" s="26">
        <v>19094</v>
      </c>
      <c r="BE17" s="26">
        <v>19828</v>
      </c>
      <c r="BF17" s="26">
        <v>21928</v>
      </c>
      <c r="BG17" s="26">
        <v>17115</v>
      </c>
      <c r="BH17" s="26">
        <v>15167</v>
      </c>
      <c r="BI17" s="26"/>
      <c r="BJ17" s="26"/>
      <c r="BK17" s="26"/>
      <c r="BL17" s="26"/>
      <c r="BM17" s="26"/>
      <c r="BN17" s="26"/>
      <c r="BO17" s="26"/>
      <c r="BP17" s="26"/>
    </row>
    <row r="18" spans="1:68" s="55" customFormat="1" ht="14.5" x14ac:dyDescent="0.35">
      <c r="A18" s="55">
        <v>226</v>
      </c>
      <c r="B18" s="55" t="s">
        <v>419</v>
      </c>
      <c r="C18" s="55">
        <v>2517</v>
      </c>
      <c r="D18" s="55" t="s">
        <v>497</v>
      </c>
      <c r="E18" s="56">
        <v>5520</v>
      </c>
      <c r="F18" s="55" t="s">
        <v>82</v>
      </c>
      <c r="G18" s="55" t="s">
        <v>0</v>
      </c>
      <c r="H18" s="26">
        <v>42036</v>
      </c>
      <c r="I18" s="26">
        <v>43041</v>
      </c>
      <c r="J18" s="26">
        <v>43012</v>
      </c>
      <c r="K18" s="26">
        <v>43035</v>
      </c>
      <c r="L18" s="26">
        <v>51243</v>
      </c>
      <c r="M18" s="26">
        <v>52044</v>
      </c>
      <c r="N18" s="26">
        <v>57649</v>
      </c>
      <c r="O18" s="26">
        <v>68968</v>
      </c>
      <c r="P18" s="26">
        <v>83893</v>
      </c>
      <c r="Q18" s="26">
        <v>78366</v>
      </c>
      <c r="R18" s="26">
        <v>67113</v>
      </c>
      <c r="S18" s="26">
        <v>60900</v>
      </c>
      <c r="T18" s="26">
        <v>64300</v>
      </c>
      <c r="U18" s="26">
        <v>60146</v>
      </c>
      <c r="V18" s="26">
        <v>68200</v>
      </c>
      <c r="W18" s="26">
        <v>60600</v>
      </c>
      <c r="X18" s="26">
        <v>57800</v>
      </c>
      <c r="Y18" s="26">
        <v>56100</v>
      </c>
      <c r="Z18" s="26">
        <v>52600</v>
      </c>
      <c r="AA18" s="26">
        <v>45900</v>
      </c>
      <c r="AB18" s="26">
        <v>48000</v>
      </c>
      <c r="AC18" s="26">
        <v>43600</v>
      </c>
      <c r="AD18" s="26">
        <v>54500</v>
      </c>
      <c r="AE18" s="26">
        <v>45200</v>
      </c>
      <c r="AF18" s="26">
        <v>47964</v>
      </c>
      <c r="AG18" s="26">
        <v>45700</v>
      </c>
      <c r="AH18" s="26">
        <v>51800</v>
      </c>
      <c r="AI18" s="26">
        <v>57800</v>
      </c>
      <c r="AJ18" s="26">
        <v>60958</v>
      </c>
      <c r="AK18" s="26">
        <v>59000</v>
      </c>
      <c r="AL18" s="26">
        <v>59100</v>
      </c>
      <c r="AM18" s="26">
        <v>63400</v>
      </c>
      <c r="AN18" s="26">
        <v>62000</v>
      </c>
      <c r="AO18" s="26">
        <v>61000</v>
      </c>
      <c r="AP18" s="26">
        <v>63200</v>
      </c>
      <c r="AQ18" s="26">
        <v>64001</v>
      </c>
      <c r="AR18" s="26">
        <v>60200</v>
      </c>
      <c r="AS18" s="26">
        <v>64202</v>
      </c>
      <c r="AT18" s="26">
        <v>60600</v>
      </c>
      <c r="AU18" s="26">
        <v>60400</v>
      </c>
      <c r="AV18" s="26">
        <v>58400</v>
      </c>
      <c r="AW18" s="26">
        <v>59000</v>
      </c>
      <c r="AX18" s="26">
        <v>64000</v>
      </c>
      <c r="AY18" s="26">
        <v>65900</v>
      </c>
      <c r="AZ18" s="26">
        <v>67200</v>
      </c>
      <c r="BA18" s="26">
        <v>68700</v>
      </c>
      <c r="BB18" s="26">
        <v>73200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/>
      <c r="BJ18" s="26"/>
      <c r="BK18" s="26"/>
      <c r="BL18" s="26"/>
      <c r="BM18" s="26"/>
      <c r="BN18" s="26"/>
      <c r="BO18" s="26"/>
      <c r="BP18" s="26"/>
    </row>
    <row r="19" spans="1:68" s="55" customFormat="1" ht="14.5" x14ac:dyDescent="0.35">
      <c r="A19" s="55">
        <v>226</v>
      </c>
      <c r="B19" s="55" t="s">
        <v>419</v>
      </c>
      <c r="C19" s="55">
        <v>2532</v>
      </c>
      <c r="D19" s="55" t="s">
        <v>498</v>
      </c>
      <c r="E19" s="56">
        <v>5520</v>
      </c>
      <c r="F19" s="55" t="s">
        <v>82</v>
      </c>
      <c r="G19" s="55" t="s">
        <v>0</v>
      </c>
      <c r="H19" s="26">
        <v>291000</v>
      </c>
      <c r="I19" s="26">
        <v>284934</v>
      </c>
      <c r="J19" s="26">
        <v>305552</v>
      </c>
      <c r="K19" s="26">
        <v>277742</v>
      </c>
      <c r="L19" s="26">
        <v>354588</v>
      </c>
      <c r="M19" s="26">
        <v>248524</v>
      </c>
      <c r="N19" s="26">
        <v>287502</v>
      </c>
      <c r="O19" s="26">
        <v>255336</v>
      </c>
      <c r="P19" s="26">
        <v>553904</v>
      </c>
      <c r="Q19" s="26">
        <v>1304164</v>
      </c>
      <c r="R19" s="26">
        <v>1265126</v>
      </c>
      <c r="S19" s="26">
        <v>1224724</v>
      </c>
      <c r="T19" s="26">
        <v>808031</v>
      </c>
      <c r="U19" s="26">
        <v>860851</v>
      </c>
      <c r="V19" s="26">
        <v>1065085</v>
      </c>
      <c r="W19" s="26">
        <v>1037370</v>
      </c>
      <c r="X19" s="26">
        <v>725898</v>
      </c>
      <c r="Y19" s="26">
        <v>491888</v>
      </c>
      <c r="Z19" s="26">
        <v>313796</v>
      </c>
      <c r="AA19" s="26">
        <v>502460</v>
      </c>
      <c r="AB19" s="26">
        <v>735260</v>
      </c>
      <c r="AC19" s="26">
        <v>758294</v>
      </c>
      <c r="AD19" s="26">
        <v>785454</v>
      </c>
      <c r="AE19" s="26">
        <v>719986</v>
      </c>
      <c r="AF19" s="26">
        <v>654643</v>
      </c>
      <c r="AG19" s="26">
        <v>703248</v>
      </c>
      <c r="AH19" s="26">
        <v>751994</v>
      </c>
      <c r="AI19" s="26">
        <v>793214</v>
      </c>
      <c r="AJ19" s="26">
        <v>865240</v>
      </c>
      <c r="AK19" s="26">
        <v>829352</v>
      </c>
      <c r="AL19" s="26">
        <v>783034</v>
      </c>
      <c r="AM19" s="26">
        <v>702280</v>
      </c>
      <c r="AN19" s="26">
        <v>761206</v>
      </c>
      <c r="AO19" s="26">
        <v>504400</v>
      </c>
      <c r="AP19" s="26">
        <v>539320</v>
      </c>
      <c r="AQ19" s="26">
        <v>544656</v>
      </c>
      <c r="AR19" s="26">
        <v>555808</v>
      </c>
      <c r="AS19" s="26">
        <v>776968</v>
      </c>
      <c r="AT19" s="26">
        <v>2249432</v>
      </c>
      <c r="AU19" s="26">
        <v>2127472</v>
      </c>
      <c r="AV19" s="26">
        <v>2176056</v>
      </c>
      <c r="AW19" s="26">
        <v>2184694</v>
      </c>
      <c r="AX19" s="26">
        <v>2184686</v>
      </c>
      <c r="AY19" s="26">
        <v>2184686</v>
      </c>
      <c r="AZ19" s="26">
        <v>2184686</v>
      </c>
      <c r="BA19" s="26">
        <v>1632512</v>
      </c>
      <c r="BB19" s="26">
        <v>1587422</v>
      </c>
      <c r="BC19" s="26">
        <v>20903</v>
      </c>
      <c r="BD19" s="26">
        <v>43247</v>
      </c>
      <c r="BE19" s="26">
        <v>37637</v>
      </c>
      <c r="BF19" s="26">
        <v>29983</v>
      </c>
      <c r="BG19" s="26">
        <v>36257</v>
      </c>
      <c r="BH19" s="26">
        <v>21173</v>
      </c>
      <c r="BI19" s="26"/>
      <c r="BJ19" s="26"/>
      <c r="BK19" s="26"/>
      <c r="BL19" s="26"/>
      <c r="BM19" s="26"/>
      <c r="BN19" s="26"/>
      <c r="BO19" s="26"/>
      <c r="BP19" s="26"/>
    </row>
    <row r="20" spans="1:68" s="55" customFormat="1" ht="14.5" x14ac:dyDescent="0.35">
      <c r="A20" s="55">
        <v>226</v>
      </c>
      <c r="B20" s="55" t="s">
        <v>419</v>
      </c>
      <c r="C20" s="55">
        <v>2616</v>
      </c>
      <c r="D20" s="55" t="s">
        <v>499</v>
      </c>
      <c r="E20" s="56">
        <v>5520</v>
      </c>
      <c r="F20" s="55" t="s">
        <v>82</v>
      </c>
      <c r="G20" s="55" t="s">
        <v>0</v>
      </c>
      <c r="H20" s="26">
        <v>925000</v>
      </c>
      <c r="I20" s="26">
        <v>975000</v>
      </c>
      <c r="J20" s="26">
        <v>1075000</v>
      </c>
      <c r="K20" s="26">
        <v>1125000</v>
      </c>
      <c r="L20" s="26">
        <v>775000</v>
      </c>
      <c r="M20" s="26">
        <v>875000</v>
      </c>
      <c r="N20" s="26">
        <v>1125000</v>
      </c>
      <c r="O20" s="26">
        <v>1300000</v>
      </c>
      <c r="P20" s="26">
        <v>1375000</v>
      </c>
      <c r="Q20" s="26">
        <v>1914250</v>
      </c>
      <c r="R20" s="26">
        <v>1889250</v>
      </c>
      <c r="S20" s="26">
        <v>1908500</v>
      </c>
      <c r="T20" s="26">
        <v>2031500</v>
      </c>
      <c r="U20" s="26">
        <v>2219750</v>
      </c>
      <c r="V20" s="26">
        <v>2276500</v>
      </c>
      <c r="W20" s="26">
        <v>2034250</v>
      </c>
      <c r="X20" s="26">
        <v>2132750</v>
      </c>
      <c r="Y20" s="26">
        <v>2211000</v>
      </c>
      <c r="Z20" s="26">
        <v>1522500</v>
      </c>
      <c r="AA20" s="26">
        <v>1424750</v>
      </c>
      <c r="AB20" s="26">
        <v>1475000</v>
      </c>
      <c r="AC20" s="26">
        <v>1649000</v>
      </c>
      <c r="AD20" s="26">
        <v>1621750</v>
      </c>
      <c r="AE20" s="26">
        <v>1562500</v>
      </c>
      <c r="AF20" s="26">
        <v>1617000</v>
      </c>
      <c r="AG20" s="26">
        <v>1641250</v>
      </c>
      <c r="AH20" s="26">
        <v>1759750</v>
      </c>
      <c r="AI20" s="26">
        <v>1823250</v>
      </c>
      <c r="AJ20" s="26">
        <v>1867179</v>
      </c>
      <c r="AK20" s="26">
        <v>1960500</v>
      </c>
      <c r="AL20" s="26">
        <v>2020000</v>
      </c>
      <c r="AM20" s="26">
        <v>1951500</v>
      </c>
      <c r="AN20" s="26">
        <v>2055500</v>
      </c>
      <c r="AO20" s="26">
        <v>2125000</v>
      </c>
      <c r="AP20" s="26">
        <v>2253000</v>
      </c>
      <c r="AQ20" s="26">
        <v>2286000</v>
      </c>
      <c r="AR20" s="26">
        <v>2325750</v>
      </c>
      <c r="AS20" s="26">
        <v>2329500</v>
      </c>
      <c r="AT20" s="26">
        <v>2237250</v>
      </c>
      <c r="AU20" s="26">
        <v>2357000</v>
      </c>
      <c r="AV20" s="26">
        <v>2433000</v>
      </c>
      <c r="AW20" s="26">
        <v>2472000</v>
      </c>
      <c r="AX20" s="26">
        <v>2425000</v>
      </c>
      <c r="AY20" s="26">
        <v>2421500</v>
      </c>
      <c r="AZ20" s="26">
        <v>2261250</v>
      </c>
      <c r="BA20" s="26">
        <v>2263500</v>
      </c>
      <c r="BB20" s="26">
        <v>2307750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/>
      <c r="BJ20" s="26"/>
      <c r="BK20" s="26"/>
      <c r="BL20" s="26"/>
      <c r="BM20" s="26"/>
      <c r="BN20" s="26"/>
      <c r="BO20" s="26"/>
      <c r="BP20" s="26"/>
    </row>
    <row r="21" spans="1:68" s="55" customFormat="1" ht="14.5" x14ac:dyDescent="0.35">
      <c r="A21" s="55">
        <v>226</v>
      </c>
      <c r="B21" s="55" t="s">
        <v>419</v>
      </c>
      <c r="C21" s="55">
        <v>2815</v>
      </c>
      <c r="D21" s="55" t="s">
        <v>500</v>
      </c>
      <c r="E21" s="56">
        <v>5520</v>
      </c>
      <c r="F21" s="55" t="s">
        <v>82</v>
      </c>
      <c r="G21" s="55" t="s">
        <v>0</v>
      </c>
      <c r="H21" s="26">
        <v>87300</v>
      </c>
      <c r="I21" s="26">
        <v>85480</v>
      </c>
      <c r="J21" s="26">
        <v>91666</v>
      </c>
      <c r="K21" s="26">
        <v>83323</v>
      </c>
      <c r="L21" s="26">
        <v>106376</v>
      </c>
      <c r="M21" s="26">
        <v>74557</v>
      </c>
      <c r="N21" s="26">
        <v>86251</v>
      </c>
      <c r="O21" s="26">
        <v>76601</v>
      </c>
      <c r="P21" s="26">
        <v>166171</v>
      </c>
      <c r="Q21" s="26">
        <v>391249</v>
      </c>
      <c r="R21" s="26">
        <v>379538</v>
      </c>
      <c r="S21" s="26">
        <v>367417</v>
      </c>
      <c r="T21" s="26">
        <v>242409</v>
      </c>
      <c r="U21" s="26">
        <v>258255</v>
      </c>
      <c r="V21" s="26">
        <v>319525</v>
      </c>
      <c r="W21" s="26">
        <v>311211</v>
      </c>
      <c r="X21" s="26">
        <v>217769</v>
      </c>
      <c r="Y21" s="26">
        <v>147566</v>
      </c>
      <c r="Z21" s="26">
        <v>94139</v>
      </c>
      <c r="AA21" s="26">
        <v>150738</v>
      </c>
      <c r="AB21" s="26">
        <v>220578</v>
      </c>
      <c r="AC21" s="26">
        <v>227488</v>
      </c>
      <c r="AD21" s="26">
        <v>235636</v>
      </c>
      <c r="AE21" s="26">
        <v>215996</v>
      </c>
      <c r="AF21" s="26">
        <v>196393</v>
      </c>
      <c r="AG21" s="26">
        <v>210974</v>
      </c>
      <c r="AH21" s="26">
        <v>225598</v>
      </c>
      <c r="AI21" s="26">
        <v>237964</v>
      </c>
      <c r="AJ21" s="26">
        <v>259572</v>
      </c>
      <c r="AK21" s="26">
        <v>248806</v>
      </c>
      <c r="AL21" s="26">
        <v>234910</v>
      </c>
      <c r="AM21" s="26">
        <v>210684</v>
      </c>
      <c r="AN21" s="26">
        <v>228362</v>
      </c>
      <c r="AO21" s="26">
        <v>151320</v>
      </c>
      <c r="AP21" s="26">
        <v>161796</v>
      </c>
      <c r="AQ21" s="26">
        <v>163397</v>
      </c>
      <c r="AR21" s="26">
        <v>166742</v>
      </c>
      <c r="AS21" s="26">
        <v>233090</v>
      </c>
      <c r="AT21" s="26">
        <v>674830</v>
      </c>
      <c r="AU21" s="26">
        <v>638242</v>
      </c>
      <c r="AV21" s="26">
        <v>652817</v>
      </c>
      <c r="AW21" s="26">
        <v>655408</v>
      </c>
      <c r="AX21" s="26">
        <v>655406</v>
      </c>
      <c r="AY21" s="26">
        <v>655406</v>
      </c>
      <c r="AZ21" s="26">
        <v>655406</v>
      </c>
      <c r="BA21" s="26">
        <v>489754</v>
      </c>
      <c r="BB21" s="26">
        <v>476227</v>
      </c>
      <c r="BC21" s="26">
        <v>6271</v>
      </c>
      <c r="BD21" s="26">
        <v>12974</v>
      </c>
      <c r="BE21" s="26">
        <v>11291</v>
      </c>
      <c r="BF21" s="26">
        <v>8995</v>
      </c>
      <c r="BG21" s="26">
        <v>10877</v>
      </c>
      <c r="BH21" s="26">
        <v>6352</v>
      </c>
      <c r="BI21" s="26"/>
      <c r="BJ21" s="26"/>
      <c r="BK21" s="26"/>
      <c r="BL21" s="26"/>
      <c r="BM21" s="26"/>
      <c r="BN21" s="26"/>
      <c r="BO21" s="26"/>
      <c r="BP21" s="26"/>
    </row>
    <row r="24" spans="1:68" x14ac:dyDescent="0.3">
      <c r="B24" s="132" t="s">
        <v>392</v>
      </c>
      <c r="E24" s="9" t="s">
        <v>400</v>
      </c>
      <c r="F24" s="9" t="s">
        <v>401</v>
      </c>
      <c r="G24" s="128"/>
    </row>
    <row r="25" spans="1:68" x14ac:dyDescent="0.3">
      <c r="G25" s="138"/>
    </row>
    <row r="26" spans="1:68" ht="14.5" x14ac:dyDescent="0.35">
      <c r="D26" s="55" t="s">
        <v>494</v>
      </c>
      <c r="E26" s="227">
        <v>0.75960000000000005</v>
      </c>
      <c r="F26" s="200">
        <f>1-E26</f>
        <v>0.24039999999999995</v>
      </c>
      <c r="G26" s="138"/>
      <c r="H26" s="132">
        <f>H10*$F26</f>
        <v>0</v>
      </c>
      <c r="I26" s="132">
        <f t="shared" ref="I26:BP26" si="0">I10*$F26</f>
        <v>0</v>
      </c>
      <c r="J26" s="132">
        <f t="shared" si="0"/>
        <v>0</v>
      </c>
      <c r="K26" s="132">
        <f t="shared" si="0"/>
        <v>0</v>
      </c>
      <c r="L26" s="132">
        <f t="shared" si="0"/>
        <v>0</v>
      </c>
      <c r="M26" s="132">
        <f t="shared" si="0"/>
        <v>0</v>
      </c>
      <c r="N26" s="132">
        <f t="shared" si="0"/>
        <v>0</v>
      </c>
      <c r="O26" s="132">
        <f t="shared" si="0"/>
        <v>0</v>
      </c>
      <c r="P26" s="132">
        <f t="shared" si="0"/>
        <v>0</v>
      </c>
      <c r="Q26" s="132">
        <f t="shared" si="0"/>
        <v>0</v>
      </c>
      <c r="R26" s="132">
        <f t="shared" si="0"/>
        <v>0</v>
      </c>
      <c r="S26" s="132">
        <f t="shared" si="0"/>
        <v>0</v>
      </c>
      <c r="T26" s="132">
        <f t="shared" si="0"/>
        <v>0</v>
      </c>
      <c r="U26" s="132">
        <f t="shared" si="0"/>
        <v>0</v>
      </c>
      <c r="V26" s="132">
        <f t="shared" si="0"/>
        <v>0</v>
      </c>
      <c r="W26" s="132">
        <f t="shared" si="0"/>
        <v>0</v>
      </c>
      <c r="X26" s="132">
        <f t="shared" si="0"/>
        <v>0</v>
      </c>
      <c r="Y26" s="132">
        <f t="shared" si="0"/>
        <v>0</v>
      </c>
      <c r="Z26" s="132">
        <f t="shared" si="0"/>
        <v>0</v>
      </c>
      <c r="AA26" s="132">
        <f t="shared" si="0"/>
        <v>0</v>
      </c>
      <c r="AB26" s="132">
        <f t="shared" si="0"/>
        <v>0</v>
      </c>
      <c r="AC26" s="132">
        <f t="shared" si="0"/>
        <v>0</v>
      </c>
      <c r="AD26" s="132">
        <f t="shared" si="0"/>
        <v>0</v>
      </c>
      <c r="AE26" s="132">
        <f t="shared" si="0"/>
        <v>0</v>
      </c>
      <c r="AF26" s="132">
        <f t="shared" si="0"/>
        <v>0</v>
      </c>
      <c r="AG26" s="132">
        <f t="shared" si="0"/>
        <v>0</v>
      </c>
      <c r="AH26" s="132">
        <f t="shared" si="0"/>
        <v>0</v>
      </c>
      <c r="AI26" s="132">
        <f t="shared" si="0"/>
        <v>0</v>
      </c>
      <c r="AJ26" s="132">
        <f t="shared" si="0"/>
        <v>0</v>
      </c>
      <c r="AK26" s="132">
        <f t="shared" si="0"/>
        <v>0</v>
      </c>
      <c r="AL26" s="132">
        <f t="shared" si="0"/>
        <v>0</v>
      </c>
      <c r="AM26" s="132">
        <f t="shared" si="0"/>
        <v>0</v>
      </c>
      <c r="AN26" s="132">
        <f t="shared" si="0"/>
        <v>0</v>
      </c>
      <c r="AO26" s="132">
        <f t="shared" si="0"/>
        <v>0</v>
      </c>
      <c r="AP26" s="132">
        <f t="shared" si="0"/>
        <v>0</v>
      </c>
      <c r="AQ26" s="132">
        <f t="shared" si="0"/>
        <v>0</v>
      </c>
      <c r="AR26" s="132">
        <f t="shared" si="0"/>
        <v>0</v>
      </c>
      <c r="AS26" s="132">
        <f t="shared" si="0"/>
        <v>0</v>
      </c>
      <c r="AT26" s="132">
        <f t="shared" si="0"/>
        <v>4250.271999999999</v>
      </c>
      <c r="AU26" s="132">
        <f t="shared" si="0"/>
        <v>5375.3439999999991</v>
      </c>
      <c r="AV26" s="132">
        <f t="shared" si="0"/>
        <v>5750.3679999999986</v>
      </c>
      <c r="AW26" s="132">
        <f t="shared" si="0"/>
        <v>6000.3839999999991</v>
      </c>
      <c r="AX26" s="132">
        <f t="shared" si="0"/>
        <v>6250.3999999999987</v>
      </c>
      <c r="AY26" s="132">
        <f t="shared" si="0"/>
        <v>6625.4239999999982</v>
      </c>
      <c r="AZ26" s="132">
        <f t="shared" si="0"/>
        <v>6625.4239999999982</v>
      </c>
      <c r="BA26" s="132">
        <f t="shared" si="0"/>
        <v>6875.4399999999987</v>
      </c>
      <c r="BB26" s="132">
        <f t="shared" si="0"/>
        <v>7125.4559999999983</v>
      </c>
      <c r="BC26" s="132">
        <f t="shared" si="0"/>
        <v>7375.4719999999979</v>
      </c>
      <c r="BD26" s="132">
        <f t="shared" si="0"/>
        <v>7250.4639999999981</v>
      </c>
      <c r="BE26" s="132">
        <f t="shared" si="0"/>
        <v>7250.4639999999981</v>
      </c>
      <c r="BF26" s="132">
        <f t="shared" si="0"/>
        <v>7662.9903999999979</v>
      </c>
      <c r="BG26" s="132">
        <f t="shared" si="0"/>
        <v>8163.022399999998</v>
      </c>
      <c r="BH26" s="132">
        <f t="shared" si="0"/>
        <v>6812.9359999999988</v>
      </c>
      <c r="BI26" s="132">
        <f t="shared" si="0"/>
        <v>0</v>
      </c>
      <c r="BJ26" s="132">
        <f t="shared" si="0"/>
        <v>0</v>
      </c>
      <c r="BK26" s="132">
        <f t="shared" si="0"/>
        <v>0</v>
      </c>
      <c r="BL26" s="132">
        <f t="shared" si="0"/>
        <v>0</v>
      </c>
      <c r="BM26" s="132">
        <f t="shared" si="0"/>
        <v>0</v>
      </c>
      <c r="BN26" s="132">
        <f t="shared" si="0"/>
        <v>0</v>
      </c>
      <c r="BO26" s="132">
        <f t="shared" si="0"/>
        <v>0</v>
      </c>
      <c r="BP26" s="132">
        <f t="shared" si="0"/>
        <v>0</v>
      </c>
    </row>
    <row r="27" spans="1:68" ht="14.5" x14ac:dyDescent="0.35">
      <c r="D27" s="55" t="s">
        <v>399</v>
      </c>
      <c r="E27" s="227">
        <v>0.68</v>
      </c>
      <c r="F27" s="200">
        <f t="shared" ref="F27:F37" si="1">1-E27</f>
        <v>0.31999999999999995</v>
      </c>
      <c r="G27" s="138"/>
      <c r="H27" s="132">
        <f t="shared" ref="H27:H37" si="2">H11*$F27</f>
        <v>0</v>
      </c>
      <c r="I27" s="132">
        <f t="shared" ref="I27:BP27" si="3">I11*$F27</f>
        <v>0</v>
      </c>
      <c r="J27" s="132">
        <f t="shared" si="3"/>
        <v>0</v>
      </c>
      <c r="K27" s="132">
        <f t="shared" si="3"/>
        <v>0</v>
      </c>
      <c r="L27" s="132">
        <f t="shared" si="3"/>
        <v>0</v>
      </c>
      <c r="M27" s="132">
        <f t="shared" si="3"/>
        <v>0</v>
      </c>
      <c r="N27" s="132">
        <f t="shared" si="3"/>
        <v>0</v>
      </c>
      <c r="O27" s="132">
        <f t="shared" si="3"/>
        <v>0</v>
      </c>
      <c r="P27" s="132">
        <f t="shared" si="3"/>
        <v>0</v>
      </c>
      <c r="Q27" s="132">
        <f t="shared" si="3"/>
        <v>0</v>
      </c>
      <c r="R27" s="132">
        <f t="shared" si="3"/>
        <v>0</v>
      </c>
      <c r="S27" s="132">
        <f t="shared" si="3"/>
        <v>0</v>
      </c>
      <c r="T27" s="132">
        <f t="shared" si="3"/>
        <v>0</v>
      </c>
      <c r="U27" s="132">
        <f t="shared" si="3"/>
        <v>0</v>
      </c>
      <c r="V27" s="132">
        <f t="shared" si="3"/>
        <v>0</v>
      </c>
      <c r="W27" s="132">
        <f t="shared" si="3"/>
        <v>0</v>
      </c>
      <c r="X27" s="132">
        <f t="shared" si="3"/>
        <v>0</v>
      </c>
      <c r="Y27" s="132">
        <f t="shared" si="3"/>
        <v>0</v>
      </c>
      <c r="Z27" s="132">
        <f t="shared" si="3"/>
        <v>0</v>
      </c>
      <c r="AA27" s="132">
        <f t="shared" si="3"/>
        <v>0</v>
      </c>
      <c r="AB27" s="132">
        <f t="shared" si="3"/>
        <v>0</v>
      </c>
      <c r="AC27" s="132">
        <f t="shared" si="3"/>
        <v>0</v>
      </c>
      <c r="AD27" s="132">
        <f t="shared" si="3"/>
        <v>0</v>
      </c>
      <c r="AE27" s="132">
        <f t="shared" si="3"/>
        <v>0</v>
      </c>
      <c r="AF27" s="132">
        <f t="shared" si="3"/>
        <v>0</v>
      </c>
      <c r="AG27" s="132">
        <f t="shared" si="3"/>
        <v>0</v>
      </c>
      <c r="AH27" s="132">
        <f t="shared" si="3"/>
        <v>0</v>
      </c>
      <c r="AI27" s="132">
        <f t="shared" si="3"/>
        <v>0</v>
      </c>
      <c r="AJ27" s="132">
        <f t="shared" si="3"/>
        <v>0</v>
      </c>
      <c r="AK27" s="132">
        <f t="shared" si="3"/>
        <v>4777.9199999999992</v>
      </c>
      <c r="AL27" s="132">
        <f t="shared" si="3"/>
        <v>9985.5999999999985</v>
      </c>
      <c r="AM27" s="132">
        <f t="shared" si="3"/>
        <v>12690.559999999998</v>
      </c>
      <c r="AN27" s="132">
        <f t="shared" si="3"/>
        <v>12690.559999999998</v>
      </c>
      <c r="AO27" s="132">
        <f t="shared" si="3"/>
        <v>16002.239999999998</v>
      </c>
      <c r="AP27" s="132">
        <f t="shared" si="3"/>
        <v>17417.919999999998</v>
      </c>
      <c r="AQ27" s="132">
        <f t="shared" si="3"/>
        <v>17847.679999999997</v>
      </c>
      <c r="AR27" s="132">
        <f t="shared" si="3"/>
        <v>17130.239999999998</v>
      </c>
      <c r="AS27" s="132">
        <f t="shared" si="3"/>
        <v>16431.999999999996</v>
      </c>
      <c r="AT27" s="132">
        <f t="shared" si="3"/>
        <v>16684.799999999996</v>
      </c>
      <c r="AU27" s="132">
        <f t="shared" si="3"/>
        <v>18757.759999999998</v>
      </c>
      <c r="AV27" s="132">
        <f t="shared" si="3"/>
        <v>23131.199999999997</v>
      </c>
      <c r="AW27" s="132">
        <f t="shared" si="3"/>
        <v>28566.399999999994</v>
      </c>
      <c r="AX27" s="132">
        <f t="shared" si="3"/>
        <v>34633.599999999991</v>
      </c>
      <c r="AY27" s="132">
        <f t="shared" si="3"/>
        <v>32863.999999999993</v>
      </c>
      <c r="AZ27" s="132">
        <f t="shared" si="3"/>
        <v>25788.799999999996</v>
      </c>
      <c r="BA27" s="132">
        <f t="shared" si="3"/>
        <v>19558.399999999998</v>
      </c>
      <c r="BB27" s="132">
        <f t="shared" si="3"/>
        <v>16864.639999999996</v>
      </c>
      <c r="BC27" s="132">
        <f t="shared" si="3"/>
        <v>4039.9999999999995</v>
      </c>
      <c r="BD27" s="132">
        <f t="shared" si="3"/>
        <v>5279.9999999999991</v>
      </c>
      <c r="BE27" s="132">
        <f t="shared" si="3"/>
        <v>1865.2799999999997</v>
      </c>
      <c r="BF27" s="132">
        <f t="shared" si="3"/>
        <v>4678.079999999999</v>
      </c>
      <c r="BG27" s="132">
        <f t="shared" si="3"/>
        <v>1841.5999999999997</v>
      </c>
      <c r="BH27" s="132">
        <f t="shared" si="3"/>
        <v>3784.3199999999993</v>
      </c>
      <c r="BI27" s="132">
        <f t="shared" si="3"/>
        <v>0</v>
      </c>
      <c r="BJ27" s="132">
        <f t="shared" si="3"/>
        <v>0</v>
      </c>
      <c r="BK27" s="132">
        <f t="shared" si="3"/>
        <v>0</v>
      </c>
      <c r="BL27" s="132">
        <f t="shared" si="3"/>
        <v>0</v>
      </c>
      <c r="BM27" s="132">
        <f t="shared" si="3"/>
        <v>0</v>
      </c>
      <c r="BN27" s="132">
        <f t="shared" si="3"/>
        <v>0</v>
      </c>
      <c r="BO27" s="132">
        <f t="shared" si="3"/>
        <v>0</v>
      </c>
      <c r="BP27" s="132">
        <f t="shared" si="3"/>
        <v>0</v>
      </c>
    </row>
    <row r="28" spans="1:68" ht="14.5" x14ac:dyDescent="0.35">
      <c r="A28" s="198"/>
      <c r="B28" s="198"/>
      <c r="C28" s="198"/>
      <c r="D28" s="55" t="s">
        <v>128</v>
      </c>
      <c r="E28" s="231">
        <v>2.7999999999999998E-4</v>
      </c>
      <c r="F28" s="200">
        <f t="shared" si="1"/>
        <v>0.99972000000000005</v>
      </c>
      <c r="G28" s="198"/>
      <c r="H28" s="132">
        <f t="shared" si="2"/>
        <v>0</v>
      </c>
      <c r="I28" s="132">
        <f t="shared" ref="I28:BP28" si="4">I12*$F28</f>
        <v>0</v>
      </c>
      <c r="J28" s="132">
        <f t="shared" si="4"/>
        <v>0</v>
      </c>
      <c r="K28" s="132">
        <f t="shared" si="4"/>
        <v>0</v>
      </c>
      <c r="L28" s="132">
        <f t="shared" si="4"/>
        <v>0</v>
      </c>
      <c r="M28" s="132">
        <f t="shared" si="4"/>
        <v>0</v>
      </c>
      <c r="N28" s="132">
        <f t="shared" si="4"/>
        <v>0</v>
      </c>
      <c r="O28" s="132">
        <f t="shared" si="4"/>
        <v>0</v>
      </c>
      <c r="P28" s="132">
        <f t="shared" si="4"/>
        <v>0</v>
      </c>
      <c r="Q28" s="132">
        <f t="shared" si="4"/>
        <v>0</v>
      </c>
      <c r="R28" s="132">
        <f t="shared" si="4"/>
        <v>0</v>
      </c>
      <c r="S28" s="132">
        <f t="shared" si="4"/>
        <v>0</v>
      </c>
      <c r="T28" s="132">
        <f t="shared" si="4"/>
        <v>0</v>
      </c>
      <c r="U28" s="132">
        <f t="shared" si="4"/>
        <v>0</v>
      </c>
      <c r="V28" s="132">
        <f t="shared" si="4"/>
        <v>0</v>
      </c>
      <c r="W28" s="132">
        <f t="shared" si="4"/>
        <v>0</v>
      </c>
      <c r="X28" s="132">
        <f t="shared" si="4"/>
        <v>0</v>
      </c>
      <c r="Y28" s="132">
        <f t="shared" si="4"/>
        <v>0</v>
      </c>
      <c r="Z28" s="132">
        <f t="shared" si="4"/>
        <v>0</v>
      </c>
      <c r="AA28" s="132">
        <f t="shared" si="4"/>
        <v>0</v>
      </c>
      <c r="AB28" s="132">
        <f t="shared" si="4"/>
        <v>0</v>
      </c>
      <c r="AC28" s="132">
        <f t="shared" si="4"/>
        <v>0</v>
      </c>
      <c r="AD28" s="132">
        <f t="shared" si="4"/>
        <v>0</v>
      </c>
      <c r="AE28" s="132">
        <f t="shared" si="4"/>
        <v>0</v>
      </c>
      <c r="AF28" s="132">
        <f t="shared" si="4"/>
        <v>0</v>
      </c>
      <c r="AG28" s="132">
        <f t="shared" si="4"/>
        <v>0</v>
      </c>
      <c r="AH28" s="132">
        <f t="shared" si="4"/>
        <v>0</v>
      </c>
      <c r="AI28" s="132">
        <f t="shared" si="4"/>
        <v>0</v>
      </c>
      <c r="AJ28" s="132">
        <f t="shared" si="4"/>
        <v>0</v>
      </c>
      <c r="AK28" s="132">
        <f t="shared" si="4"/>
        <v>18494.82</v>
      </c>
      <c r="AL28" s="132">
        <f t="shared" si="4"/>
        <v>18494.82</v>
      </c>
      <c r="AM28" s="132">
        <f t="shared" si="4"/>
        <v>18494.82</v>
      </c>
      <c r="AN28" s="132">
        <f t="shared" si="4"/>
        <v>18944.694</v>
      </c>
      <c r="AO28" s="132">
        <f t="shared" si="4"/>
        <v>18931.697640000002</v>
      </c>
      <c r="AP28" s="132">
        <f t="shared" si="4"/>
        <v>19294.596000000001</v>
      </c>
      <c r="AQ28" s="132">
        <f t="shared" si="4"/>
        <v>19294.596000000001</v>
      </c>
      <c r="AR28" s="132">
        <f t="shared" si="4"/>
        <v>19744.47</v>
      </c>
      <c r="AS28" s="132">
        <f t="shared" si="4"/>
        <v>24393.168000000001</v>
      </c>
      <c r="AT28" s="132">
        <f t="shared" si="4"/>
        <v>27879.191640000001</v>
      </c>
      <c r="AU28" s="132">
        <f t="shared" si="4"/>
        <v>33837.522840000005</v>
      </c>
      <c r="AV28" s="132">
        <f t="shared" si="4"/>
        <v>33590.592000000004</v>
      </c>
      <c r="AW28" s="132">
        <f t="shared" si="4"/>
        <v>45487.26</v>
      </c>
      <c r="AX28" s="132">
        <f t="shared" si="4"/>
        <v>58233.69</v>
      </c>
      <c r="AY28" s="132">
        <f t="shared" si="4"/>
        <v>69829.442280000003</v>
      </c>
      <c r="AZ28" s="132">
        <f t="shared" si="4"/>
        <v>71139.07548</v>
      </c>
      <c r="BA28" s="132">
        <f t="shared" si="4"/>
        <v>73658.369879999998</v>
      </c>
      <c r="BB28" s="132">
        <f t="shared" si="4"/>
        <v>74774.057400000005</v>
      </c>
      <c r="BC28" s="132">
        <f t="shared" si="4"/>
        <v>80913.337920000005</v>
      </c>
      <c r="BD28" s="132">
        <f t="shared" si="4"/>
        <v>85533.044040000008</v>
      </c>
      <c r="BE28" s="132">
        <f t="shared" si="4"/>
        <v>73777.336560000011</v>
      </c>
      <c r="BF28" s="132">
        <f t="shared" si="4"/>
        <v>67780.016280000011</v>
      </c>
      <c r="BG28" s="132">
        <f t="shared" si="4"/>
        <v>75807.767879999999</v>
      </c>
      <c r="BH28" s="132">
        <f t="shared" si="4"/>
        <v>76896.462960000004</v>
      </c>
      <c r="BI28" s="132">
        <f t="shared" si="4"/>
        <v>0</v>
      </c>
      <c r="BJ28" s="132">
        <f t="shared" si="4"/>
        <v>0</v>
      </c>
      <c r="BK28" s="132">
        <f t="shared" si="4"/>
        <v>0</v>
      </c>
      <c r="BL28" s="132">
        <f t="shared" si="4"/>
        <v>0</v>
      </c>
      <c r="BM28" s="132">
        <f t="shared" si="4"/>
        <v>0</v>
      </c>
      <c r="BN28" s="132">
        <f t="shared" si="4"/>
        <v>0</v>
      </c>
      <c r="BO28" s="132">
        <f t="shared" si="4"/>
        <v>0</v>
      </c>
      <c r="BP28" s="132">
        <f t="shared" si="4"/>
        <v>0</v>
      </c>
    </row>
    <row r="29" spans="1:68" ht="14.5" x14ac:dyDescent="0.35">
      <c r="A29" s="198"/>
      <c r="B29" s="198"/>
      <c r="C29" s="198"/>
      <c r="D29" s="55" t="s">
        <v>126</v>
      </c>
      <c r="E29" s="231">
        <v>0.22</v>
      </c>
      <c r="F29" s="200">
        <f t="shared" si="1"/>
        <v>0.78</v>
      </c>
      <c r="G29" s="198"/>
      <c r="H29" s="132">
        <f t="shared" si="2"/>
        <v>264.42</v>
      </c>
      <c r="I29" s="132">
        <f t="shared" ref="I29:BP29" si="5">I13*$F29</f>
        <v>15.600000000000001</v>
      </c>
      <c r="J29" s="132">
        <f t="shared" si="5"/>
        <v>229.32000000000002</v>
      </c>
      <c r="K29" s="132">
        <f t="shared" si="5"/>
        <v>709.80000000000007</v>
      </c>
      <c r="L29" s="132">
        <f t="shared" si="5"/>
        <v>2499.9</v>
      </c>
      <c r="M29" s="132">
        <f t="shared" si="5"/>
        <v>3023.28</v>
      </c>
      <c r="N29" s="132">
        <f t="shared" si="5"/>
        <v>2786.1600000000003</v>
      </c>
      <c r="O29" s="132">
        <f t="shared" si="5"/>
        <v>1544.4</v>
      </c>
      <c r="P29" s="132">
        <f t="shared" si="5"/>
        <v>1968.72</v>
      </c>
      <c r="Q29" s="132">
        <f t="shared" si="5"/>
        <v>2166.84</v>
      </c>
      <c r="R29" s="132">
        <f t="shared" si="5"/>
        <v>6536.4000000000005</v>
      </c>
      <c r="S29" s="132">
        <f t="shared" si="5"/>
        <v>8441.16</v>
      </c>
      <c r="T29" s="132">
        <f t="shared" si="5"/>
        <v>23542.74</v>
      </c>
      <c r="U29" s="132">
        <f t="shared" si="5"/>
        <v>5061.42</v>
      </c>
      <c r="V29" s="132">
        <f t="shared" si="5"/>
        <v>4410.12</v>
      </c>
      <c r="W29" s="132">
        <f t="shared" si="5"/>
        <v>4479.54</v>
      </c>
      <c r="X29" s="132">
        <f t="shared" si="5"/>
        <v>1301.04</v>
      </c>
      <c r="Y29" s="132">
        <f t="shared" si="5"/>
        <v>10068.24</v>
      </c>
      <c r="Z29" s="132">
        <f t="shared" si="5"/>
        <v>2712.84</v>
      </c>
      <c r="AA29" s="132">
        <f t="shared" si="5"/>
        <v>2494.44</v>
      </c>
      <c r="AB29" s="132">
        <f t="shared" si="5"/>
        <v>2327.52</v>
      </c>
      <c r="AC29" s="132">
        <f t="shared" si="5"/>
        <v>1401.66</v>
      </c>
      <c r="AD29" s="132">
        <f t="shared" si="5"/>
        <v>5243.16</v>
      </c>
      <c r="AE29" s="132">
        <f t="shared" si="5"/>
        <v>7895.16</v>
      </c>
      <c r="AF29" s="132">
        <f t="shared" si="5"/>
        <v>11221.08</v>
      </c>
      <c r="AG29" s="132">
        <f t="shared" si="5"/>
        <v>5499.78</v>
      </c>
      <c r="AH29" s="132">
        <f t="shared" si="5"/>
        <v>3588</v>
      </c>
      <c r="AI29" s="132">
        <f t="shared" si="5"/>
        <v>2775.2400000000002</v>
      </c>
      <c r="AJ29" s="132">
        <f t="shared" si="5"/>
        <v>2825.94</v>
      </c>
      <c r="AK29" s="132">
        <f t="shared" si="5"/>
        <v>3242.46</v>
      </c>
      <c r="AL29" s="132">
        <f t="shared" si="5"/>
        <v>3173.04</v>
      </c>
      <c r="AM29" s="132">
        <f t="shared" si="5"/>
        <v>1378.26</v>
      </c>
      <c r="AN29" s="132">
        <f t="shared" si="5"/>
        <v>4054.44</v>
      </c>
      <c r="AO29" s="132">
        <f t="shared" si="5"/>
        <v>8706.36</v>
      </c>
      <c r="AP29" s="132">
        <f t="shared" si="5"/>
        <v>12537.720000000001</v>
      </c>
      <c r="AQ29" s="132">
        <f t="shared" si="5"/>
        <v>13852.02</v>
      </c>
      <c r="AR29" s="132">
        <f t="shared" si="5"/>
        <v>8793.7200000000012</v>
      </c>
      <c r="AS29" s="132">
        <f t="shared" si="5"/>
        <v>8475.48</v>
      </c>
      <c r="AT29" s="132">
        <f t="shared" si="5"/>
        <v>15871.44</v>
      </c>
      <c r="AU29" s="132">
        <f t="shared" si="5"/>
        <v>17700.54</v>
      </c>
      <c r="AV29" s="132">
        <f t="shared" si="5"/>
        <v>15210.78</v>
      </c>
      <c r="AW29" s="132">
        <f t="shared" si="5"/>
        <v>15150.720000000001</v>
      </c>
      <c r="AX29" s="132">
        <f t="shared" si="5"/>
        <v>20382.96</v>
      </c>
      <c r="AY29" s="132">
        <f t="shared" si="5"/>
        <v>19715.280000000002</v>
      </c>
      <c r="AZ29" s="132">
        <f t="shared" si="5"/>
        <v>14271.66</v>
      </c>
      <c r="BA29" s="132">
        <f t="shared" si="5"/>
        <v>19289.400000000001</v>
      </c>
      <c r="BB29" s="132">
        <f t="shared" si="5"/>
        <v>8572.98</v>
      </c>
      <c r="BC29" s="132">
        <f t="shared" si="5"/>
        <v>22191</v>
      </c>
      <c r="BD29" s="132">
        <f t="shared" si="5"/>
        <v>17060.16</v>
      </c>
      <c r="BE29" s="132">
        <f t="shared" si="5"/>
        <v>24191.7</v>
      </c>
      <c r="BF29" s="132">
        <f t="shared" si="5"/>
        <v>39719.94</v>
      </c>
      <c r="BG29" s="132">
        <f t="shared" si="5"/>
        <v>18813.600000000002</v>
      </c>
      <c r="BH29" s="132">
        <f t="shared" si="5"/>
        <v>9389.64</v>
      </c>
      <c r="BI29" s="132">
        <f t="shared" si="5"/>
        <v>0</v>
      </c>
      <c r="BJ29" s="132">
        <f t="shared" si="5"/>
        <v>0</v>
      </c>
      <c r="BK29" s="132">
        <f t="shared" si="5"/>
        <v>0</v>
      </c>
      <c r="BL29" s="132">
        <f t="shared" si="5"/>
        <v>0</v>
      </c>
      <c r="BM29" s="132">
        <f t="shared" si="5"/>
        <v>0</v>
      </c>
      <c r="BN29" s="132">
        <f t="shared" si="5"/>
        <v>0</v>
      </c>
      <c r="BO29" s="132">
        <f t="shared" si="5"/>
        <v>0</v>
      </c>
      <c r="BP29" s="132">
        <f t="shared" si="5"/>
        <v>0</v>
      </c>
    </row>
    <row r="30" spans="1:68" ht="14.5" x14ac:dyDescent="0.35">
      <c r="A30" s="198"/>
      <c r="B30" s="198"/>
      <c r="C30" s="198"/>
      <c r="D30" s="55" t="s">
        <v>495</v>
      </c>
      <c r="E30" s="231">
        <v>0.22</v>
      </c>
      <c r="F30" s="200">
        <f t="shared" si="1"/>
        <v>0.78</v>
      </c>
      <c r="G30" s="198"/>
      <c r="H30" s="132">
        <f t="shared" si="2"/>
        <v>1173.9000000000001</v>
      </c>
      <c r="I30" s="132">
        <f t="shared" ref="I30:BP30" si="6">I14*$F30</f>
        <v>1173.9000000000001</v>
      </c>
      <c r="J30" s="132">
        <f t="shared" si="6"/>
        <v>1236.3</v>
      </c>
      <c r="K30" s="132">
        <f t="shared" si="6"/>
        <v>1474.2</v>
      </c>
      <c r="L30" s="132">
        <f t="shared" si="6"/>
        <v>1809.6000000000001</v>
      </c>
      <c r="M30" s="132">
        <f t="shared" si="6"/>
        <v>2353.2600000000002</v>
      </c>
      <c r="N30" s="132">
        <f t="shared" si="6"/>
        <v>2290.08</v>
      </c>
      <c r="O30" s="132">
        <f t="shared" si="6"/>
        <v>340.08</v>
      </c>
      <c r="P30" s="132">
        <f t="shared" si="6"/>
        <v>845.52</v>
      </c>
      <c r="Q30" s="132">
        <f t="shared" si="6"/>
        <v>1974.96</v>
      </c>
      <c r="R30" s="132">
        <f t="shared" si="6"/>
        <v>1764.3600000000001</v>
      </c>
      <c r="S30" s="132">
        <f t="shared" si="6"/>
        <v>2041.26</v>
      </c>
      <c r="T30" s="132">
        <f t="shared" si="6"/>
        <v>3210.48</v>
      </c>
      <c r="U30" s="132">
        <f t="shared" si="6"/>
        <v>5268.12</v>
      </c>
      <c r="V30" s="132">
        <f t="shared" si="6"/>
        <v>5706.4800000000005</v>
      </c>
      <c r="W30" s="132">
        <f t="shared" si="6"/>
        <v>6416.2800000000007</v>
      </c>
      <c r="X30" s="132">
        <f t="shared" si="6"/>
        <v>6240</v>
      </c>
      <c r="Y30" s="132">
        <f t="shared" si="6"/>
        <v>6630</v>
      </c>
      <c r="Z30" s="132">
        <f t="shared" si="6"/>
        <v>6825</v>
      </c>
      <c r="AA30" s="132">
        <f t="shared" si="6"/>
        <v>6825</v>
      </c>
      <c r="AB30" s="132">
        <f t="shared" si="6"/>
        <v>7020</v>
      </c>
      <c r="AC30" s="132">
        <f t="shared" si="6"/>
        <v>7020</v>
      </c>
      <c r="AD30" s="132">
        <f t="shared" si="6"/>
        <v>7800</v>
      </c>
      <c r="AE30" s="132">
        <f t="shared" si="6"/>
        <v>7800</v>
      </c>
      <c r="AF30" s="132">
        <f t="shared" si="6"/>
        <v>7800</v>
      </c>
      <c r="AG30" s="132">
        <f t="shared" si="6"/>
        <v>8190</v>
      </c>
      <c r="AH30" s="132">
        <f t="shared" si="6"/>
        <v>8580</v>
      </c>
      <c r="AI30" s="132">
        <f t="shared" si="6"/>
        <v>8970</v>
      </c>
      <c r="AJ30" s="132">
        <f t="shared" si="6"/>
        <v>9360</v>
      </c>
      <c r="AK30" s="132">
        <f t="shared" si="6"/>
        <v>9750</v>
      </c>
      <c r="AL30" s="132">
        <f t="shared" si="6"/>
        <v>9750</v>
      </c>
      <c r="AM30" s="132">
        <f t="shared" si="6"/>
        <v>8970</v>
      </c>
      <c r="AN30" s="132">
        <f t="shared" si="6"/>
        <v>9750</v>
      </c>
      <c r="AO30" s="132">
        <f t="shared" si="6"/>
        <v>9689.94</v>
      </c>
      <c r="AP30" s="132">
        <f t="shared" si="6"/>
        <v>8751.6</v>
      </c>
      <c r="AQ30" s="132">
        <f t="shared" si="6"/>
        <v>9116.64</v>
      </c>
      <c r="AR30" s="132">
        <f t="shared" si="6"/>
        <v>9717.24</v>
      </c>
      <c r="AS30" s="132">
        <f t="shared" si="6"/>
        <v>10128.300000000001</v>
      </c>
      <c r="AT30" s="132">
        <f t="shared" si="6"/>
        <v>10534.68</v>
      </c>
      <c r="AU30" s="132">
        <f t="shared" si="6"/>
        <v>10927.02</v>
      </c>
      <c r="AV30" s="132">
        <f t="shared" si="6"/>
        <v>11617.32</v>
      </c>
      <c r="AW30" s="132">
        <f t="shared" si="6"/>
        <v>11987.04</v>
      </c>
      <c r="AX30" s="132">
        <f t="shared" si="6"/>
        <v>13637.52</v>
      </c>
      <c r="AY30" s="132">
        <f t="shared" si="6"/>
        <v>13875.42</v>
      </c>
      <c r="AZ30" s="132">
        <f t="shared" si="6"/>
        <v>14589.12</v>
      </c>
      <c r="BA30" s="132">
        <f t="shared" si="6"/>
        <v>15128.880000000001</v>
      </c>
      <c r="BB30" s="132">
        <f t="shared" si="6"/>
        <v>15642.9</v>
      </c>
      <c r="BC30" s="132">
        <f t="shared" si="6"/>
        <v>15614.04</v>
      </c>
      <c r="BD30" s="132">
        <f t="shared" si="6"/>
        <v>17567.940000000002</v>
      </c>
      <c r="BE30" s="132">
        <f t="shared" si="6"/>
        <v>17036.760000000002</v>
      </c>
      <c r="BF30" s="132">
        <f t="shared" si="6"/>
        <v>16461.12</v>
      </c>
      <c r="BG30" s="132">
        <f t="shared" si="6"/>
        <v>17355</v>
      </c>
      <c r="BH30" s="132">
        <f t="shared" si="6"/>
        <v>17473.560000000001</v>
      </c>
      <c r="BI30" s="132">
        <f t="shared" si="6"/>
        <v>0</v>
      </c>
      <c r="BJ30" s="132">
        <f t="shared" si="6"/>
        <v>0</v>
      </c>
      <c r="BK30" s="132">
        <f t="shared" si="6"/>
        <v>0</v>
      </c>
      <c r="BL30" s="132">
        <f t="shared" si="6"/>
        <v>0</v>
      </c>
      <c r="BM30" s="132">
        <f t="shared" si="6"/>
        <v>0</v>
      </c>
      <c r="BN30" s="132">
        <f t="shared" si="6"/>
        <v>0</v>
      </c>
      <c r="BO30" s="132">
        <f t="shared" si="6"/>
        <v>0</v>
      </c>
      <c r="BP30" s="132">
        <f t="shared" si="6"/>
        <v>0</v>
      </c>
    </row>
    <row r="31" spans="1:68" ht="14.5" x14ac:dyDescent="0.35">
      <c r="A31" s="198"/>
      <c r="B31" s="198"/>
      <c r="C31" s="198"/>
      <c r="D31" s="55" t="s">
        <v>127</v>
      </c>
      <c r="E31" s="231">
        <v>2.8400000000000002E-2</v>
      </c>
      <c r="F31" s="200">
        <f t="shared" si="1"/>
        <v>0.97160000000000002</v>
      </c>
      <c r="G31" s="198"/>
      <c r="H31" s="132">
        <f t="shared" si="2"/>
        <v>5722.7240000000002</v>
      </c>
      <c r="I31" s="132">
        <f t="shared" ref="I31:BP31" si="7">I15*$F31</f>
        <v>6169.66</v>
      </c>
      <c r="J31" s="132">
        <f t="shared" si="7"/>
        <v>6346.4912000000004</v>
      </c>
      <c r="K31" s="132">
        <f t="shared" si="7"/>
        <v>5677.0587999999998</v>
      </c>
      <c r="L31" s="132">
        <f t="shared" si="7"/>
        <v>6462.1116000000002</v>
      </c>
      <c r="M31" s="132">
        <f t="shared" si="7"/>
        <v>7413.308</v>
      </c>
      <c r="N31" s="132">
        <f t="shared" si="7"/>
        <v>7223.8460000000005</v>
      </c>
      <c r="O31" s="132">
        <f t="shared" si="7"/>
        <v>4609.2704000000003</v>
      </c>
      <c r="P31" s="132">
        <f t="shared" si="7"/>
        <v>9693.6532000000007</v>
      </c>
      <c r="Q31" s="132">
        <f t="shared" si="7"/>
        <v>12602.623600000001</v>
      </c>
      <c r="R31" s="132">
        <f t="shared" si="7"/>
        <v>13753.9696</v>
      </c>
      <c r="S31" s="132">
        <f t="shared" si="7"/>
        <v>13049.559600000001</v>
      </c>
      <c r="T31" s="132">
        <f t="shared" si="7"/>
        <v>11838.946</v>
      </c>
      <c r="U31" s="132">
        <f t="shared" si="7"/>
        <v>11094.7004</v>
      </c>
      <c r="V31" s="132">
        <f t="shared" si="7"/>
        <v>10844.9992</v>
      </c>
      <c r="W31" s="132">
        <f t="shared" si="7"/>
        <v>9869.5128000000004</v>
      </c>
      <c r="X31" s="132">
        <f t="shared" si="7"/>
        <v>10744.9244</v>
      </c>
      <c r="Y31" s="132">
        <f t="shared" si="7"/>
        <v>10443.7284</v>
      </c>
      <c r="Z31" s="132">
        <f t="shared" si="7"/>
        <v>4463.5303999999996</v>
      </c>
      <c r="AA31" s="132">
        <f t="shared" si="7"/>
        <v>3904.8604</v>
      </c>
      <c r="AB31" s="132">
        <f t="shared" si="7"/>
        <v>5021.2287999999999</v>
      </c>
      <c r="AC31" s="132">
        <f t="shared" si="7"/>
        <v>5021.2287999999999</v>
      </c>
      <c r="AD31" s="132">
        <f t="shared" si="7"/>
        <v>5523.5460000000003</v>
      </c>
      <c r="AE31" s="132">
        <f t="shared" si="7"/>
        <v>5690.6612000000005</v>
      </c>
      <c r="AF31" s="132">
        <f t="shared" si="7"/>
        <v>5188.3440000000001</v>
      </c>
      <c r="AG31" s="132">
        <f t="shared" si="7"/>
        <v>6583.5616</v>
      </c>
      <c r="AH31" s="132">
        <f t="shared" si="7"/>
        <v>6806.058</v>
      </c>
      <c r="AI31" s="132">
        <f t="shared" si="7"/>
        <v>7475.4904000000006</v>
      </c>
      <c r="AJ31" s="132">
        <f t="shared" si="7"/>
        <v>8135.2067999999999</v>
      </c>
      <c r="AK31" s="132">
        <f t="shared" si="7"/>
        <v>8814.3552</v>
      </c>
      <c r="AL31" s="132">
        <f t="shared" si="7"/>
        <v>8033.1887999999999</v>
      </c>
      <c r="AM31" s="132">
        <f t="shared" si="7"/>
        <v>8201.2756000000008</v>
      </c>
      <c r="AN31" s="132">
        <f t="shared" si="7"/>
        <v>8535.5059999999994</v>
      </c>
      <c r="AO31" s="132">
        <f t="shared" si="7"/>
        <v>7796.1184000000003</v>
      </c>
      <c r="AP31" s="132">
        <f t="shared" si="7"/>
        <v>7925.3411999999998</v>
      </c>
      <c r="AQ31" s="132">
        <f t="shared" si="7"/>
        <v>6971.2300000000005</v>
      </c>
      <c r="AR31" s="132">
        <f t="shared" si="7"/>
        <v>7469.6608000000006</v>
      </c>
      <c r="AS31" s="132">
        <f t="shared" si="7"/>
        <v>7784.4592000000002</v>
      </c>
      <c r="AT31" s="132">
        <f t="shared" si="7"/>
        <v>7567.7924000000003</v>
      </c>
      <c r="AU31" s="132">
        <f t="shared" si="7"/>
        <v>7756.2828</v>
      </c>
      <c r="AV31" s="132">
        <f t="shared" si="7"/>
        <v>8358.6748000000007</v>
      </c>
      <c r="AW31" s="132">
        <f t="shared" si="7"/>
        <v>8279.9752000000008</v>
      </c>
      <c r="AX31" s="132">
        <f t="shared" si="7"/>
        <v>12386.928400000001</v>
      </c>
      <c r="AY31" s="132">
        <f t="shared" si="7"/>
        <v>12502.5488</v>
      </c>
      <c r="AZ31" s="132">
        <f t="shared" si="7"/>
        <v>12666.7492</v>
      </c>
      <c r="BA31" s="132">
        <f t="shared" si="7"/>
        <v>12818.318800000001</v>
      </c>
      <c r="BB31" s="132">
        <f t="shared" si="7"/>
        <v>13291.487999999999</v>
      </c>
      <c r="BC31" s="132">
        <f t="shared" si="7"/>
        <v>14294.1792</v>
      </c>
      <c r="BD31" s="132">
        <f t="shared" si="7"/>
        <v>20072.2844</v>
      </c>
      <c r="BE31" s="132">
        <f t="shared" si="7"/>
        <v>18068.8452</v>
      </c>
      <c r="BF31" s="132">
        <f t="shared" si="7"/>
        <v>18987.0072</v>
      </c>
      <c r="BG31" s="132">
        <f t="shared" si="7"/>
        <v>16475.421200000001</v>
      </c>
      <c r="BH31" s="132">
        <f t="shared" si="7"/>
        <v>19420.340800000002</v>
      </c>
      <c r="BI31" s="132">
        <f t="shared" si="7"/>
        <v>0</v>
      </c>
      <c r="BJ31" s="132">
        <f t="shared" si="7"/>
        <v>0</v>
      </c>
      <c r="BK31" s="132">
        <f t="shared" si="7"/>
        <v>0</v>
      </c>
      <c r="BL31" s="132">
        <f t="shared" si="7"/>
        <v>0</v>
      </c>
      <c r="BM31" s="132">
        <f t="shared" si="7"/>
        <v>0</v>
      </c>
      <c r="BN31" s="132">
        <f t="shared" si="7"/>
        <v>0</v>
      </c>
      <c r="BO31" s="132">
        <f t="shared" si="7"/>
        <v>0</v>
      </c>
      <c r="BP31" s="132">
        <f t="shared" si="7"/>
        <v>0</v>
      </c>
    </row>
    <row r="32" spans="1:68" ht="14.5" x14ac:dyDescent="0.35">
      <c r="A32" s="198"/>
      <c r="B32" s="198"/>
      <c r="C32" s="198"/>
      <c r="D32" s="55" t="s">
        <v>83</v>
      </c>
      <c r="E32" s="231">
        <v>0.75690000000000002</v>
      </c>
      <c r="F32" s="200">
        <f t="shared" si="1"/>
        <v>0.24309999999999998</v>
      </c>
      <c r="G32" s="198"/>
      <c r="H32" s="132">
        <f t="shared" si="2"/>
        <v>4765.4892999999993</v>
      </c>
      <c r="I32" s="132">
        <f t="shared" ref="I32:BP32" si="8">I16*$F32</f>
        <v>4666.5475999999999</v>
      </c>
      <c r="J32" s="132">
        <f t="shared" si="8"/>
        <v>4864.4309999999996</v>
      </c>
      <c r="K32" s="132">
        <f t="shared" si="8"/>
        <v>5388.3114999999998</v>
      </c>
      <c r="L32" s="132">
        <f t="shared" si="8"/>
        <v>6564.4292999999998</v>
      </c>
      <c r="M32" s="132">
        <f t="shared" si="8"/>
        <v>6638.0885999999991</v>
      </c>
      <c r="N32" s="132">
        <f t="shared" si="8"/>
        <v>6336.6445999999996</v>
      </c>
      <c r="O32" s="132">
        <f t="shared" si="8"/>
        <v>8409.0720999999994</v>
      </c>
      <c r="P32" s="132">
        <f t="shared" si="8"/>
        <v>12040.0137</v>
      </c>
      <c r="Q32" s="132">
        <f t="shared" si="8"/>
        <v>9659.5784999999996</v>
      </c>
      <c r="R32" s="132">
        <f t="shared" si="8"/>
        <v>10310.8434</v>
      </c>
      <c r="S32" s="132">
        <f t="shared" si="8"/>
        <v>12155.486199999999</v>
      </c>
      <c r="T32" s="132">
        <f t="shared" si="8"/>
        <v>11135.438599999999</v>
      </c>
      <c r="U32" s="132">
        <f t="shared" si="8"/>
        <v>10464.968799999999</v>
      </c>
      <c r="V32" s="132">
        <f t="shared" si="8"/>
        <v>13861.075799999999</v>
      </c>
      <c r="W32" s="132">
        <f t="shared" si="8"/>
        <v>16384.939999999999</v>
      </c>
      <c r="X32" s="132">
        <f t="shared" si="8"/>
        <v>14974.96</v>
      </c>
      <c r="Y32" s="132">
        <f t="shared" si="8"/>
        <v>14440.14</v>
      </c>
      <c r="Z32" s="132">
        <f t="shared" si="8"/>
        <v>12471.029999999999</v>
      </c>
      <c r="AA32" s="132">
        <f t="shared" si="8"/>
        <v>9626.76</v>
      </c>
      <c r="AB32" s="132">
        <f t="shared" si="8"/>
        <v>8800.2199999999993</v>
      </c>
      <c r="AC32" s="132">
        <f t="shared" si="8"/>
        <v>10769.33</v>
      </c>
      <c r="AD32" s="132">
        <f t="shared" si="8"/>
        <v>10137.269999999999</v>
      </c>
      <c r="AE32" s="132">
        <f t="shared" si="8"/>
        <v>9505.2099999999991</v>
      </c>
      <c r="AF32" s="132">
        <f t="shared" si="8"/>
        <v>8654.3599999999988</v>
      </c>
      <c r="AG32" s="132">
        <f t="shared" si="8"/>
        <v>8435.57</v>
      </c>
      <c r="AH32" s="132">
        <f t="shared" si="8"/>
        <v>8695.6869999999999</v>
      </c>
      <c r="AI32" s="132">
        <f t="shared" si="8"/>
        <v>10696.4</v>
      </c>
      <c r="AJ32" s="132">
        <f t="shared" si="8"/>
        <v>15285.641799999999</v>
      </c>
      <c r="AK32" s="132">
        <f t="shared" si="8"/>
        <v>15901.170999999998</v>
      </c>
      <c r="AL32" s="132">
        <f t="shared" si="8"/>
        <v>15728.57</v>
      </c>
      <c r="AM32" s="132">
        <f t="shared" si="8"/>
        <v>16183.166999999999</v>
      </c>
      <c r="AN32" s="132">
        <f t="shared" si="8"/>
        <v>20663.5</v>
      </c>
      <c r="AO32" s="132">
        <f t="shared" si="8"/>
        <v>20997.276299999998</v>
      </c>
      <c r="AP32" s="132">
        <f t="shared" si="8"/>
        <v>22998.7186</v>
      </c>
      <c r="AQ32" s="132">
        <f t="shared" si="8"/>
        <v>27648.735399999998</v>
      </c>
      <c r="AR32" s="132">
        <f t="shared" si="8"/>
        <v>25730.433299999997</v>
      </c>
      <c r="AS32" s="132">
        <f t="shared" si="8"/>
        <v>24190.151699999999</v>
      </c>
      <c r="AT32" s="132">
        <f t="shared" si="8"/>
        <v>26248.7225</v>
      </c>
      <c r="AU32" s="132">
        <f t="shared" si="8"/>
        <v>27049.493899999998</v>
      </c>
      <c r="AV32" s="132">
        <f t="shared" si="8"/>
        <v>28623.809499999999</v>
      </c>
      <c r="AW32" s="132">
        <f t="shared" si="8"/>
        <v>30291.475499999997</v>
      </c>
      <c r="AX32" s="132">
        <f t="shared" si="8"/>
        <v>32896.535100000001</v>
      </c>
      <c r="AY32" s="132">
        <f t="shared" si="8"/>
        <v>30081.194</v>
      </c>
      <c r="AZ32" s="132">
        <f t="shared" si="8"/>
        <v>32215.611999999997</v>
      </c>
      <c r="BA32" s="132">
        <f t="shared" si="8"/>
        <v>31562.402299999998</v>
      </c>
      <c r="BB32" s="132">
        <f t="shared" si="8"/>
        <v>30903.115099999999</v>
      </c>
      <c r="BC32" s="132">
        <f t="shared" si="8"/>
        <v>56827.542199999996</v>
      </c>
      <c r="BD32" s="132">
        <f t="shared" si="8"/>
        <v>57401.258199999997</v>
      </c>
      <c r="BE32" s="132">
        <f t="shared" si="8"/>
        <v>57735.277599999994</v>
      </c>
      <c r="BF32" s="132">
        <f t="shared" si="8"/>
        <v>62433.914399999994</v>
      </c>
      <c r="BG32" s="132">
        <f t="shared" si="8"/>
        <v>70501.430999999997</v>
      </c>
      <c r="BH32" s="132">
        <f t="shared" si="8"/>
        <v>73003.659299999999</v>
      </c>
      <c r="BI32" s="132">
        <f t="shared" si="8"/>
        <v>0</v>
      </c>
      <c r="BJ32" s="132">
        <f t="shared" si="8"/>
        <v>0</v>
      </c>
      <c r="BK32" s="132">
        <f t="shared" si="8"/>
        <v>0</v>
      </c>
      <c r="BL32" s="132">
        <f t="shared" si="8"/>
        <v>0</v>
      </c>
      <c r="BM32" s="132">
        <f t="shared" si="8"/>
        <v>0</v>
      </c>
      <c r="BN32" s="132">
        <f t="shared" si="8"/>
        <v>0</v>
      </c>
      <c r="BO32" s="132">
        <f t="shared" si="8"/>
        <v>0</v>
      </c>
      <c r="BP32" s="132">
        <f t="shared" si="8"/>
        <v>0</v>
      </c>
    </row>
    <row r="33" spans="1:68" ht="14.5" x14ac:dyDescent="0.35">
      <c r="A33" s="198"/>
      <c r="B33" s="198"/>
      <c r="C33" s="198"/>
      <c r="D33" s="55" t="s">
        <v>496</v>
      </c>
      <c r="E33" s="231">
        <v>0.124</v>
      </c>
      <c r="F33" s="200">
        <f t="shared" si="1"/>
        <v>0.876</v>
      </c>
      <c r="G33" s="198"/>
      <c r="H33" s="132">
        <f t="shared" si="2"/>
        <v>24177.599999999999</v>
      </c>
      <c r="I33" s="132">
        <f t="shared" ref="I33:BP33" si="9">I17*$F33</f>
        <v>24352.799999999999</v>
      </c>
      <c r="J33" s="132">
        <f t="shared" si="9"/>
        <v>24615.599999999999</v>
      </c>
      <c r="K33" s="132">
        <f t="shared" si="9"/>
        <v>24177.599999999999</v>
      </c>
      <c r="L33" s="132">
        <f t="shared" si="9"/>
        <v>23827.200000000001</v>
      </c>
      <c r="M33" s="132">
        <f t="shared" si="9"/>
        <v>23739.599999999999</v>
      </c>
      <c r="N33" s="132">
        <f t="shared" si="9"/>
        <v>23476.799999999999</v>
      </c>
      <c r="O33" s="132">
        <f t="shared" si="9"/>
        <v>23126.400000000001</v>
      </c>
      <c r="P33" s="132">
        <f t="shared" si="9"/>
        <v>29051.664000000001</v>
      </c>
      <c r="Q33" s="132">
        <f t="shared" si="9"/>
        <v>40471.199999999997</v>
      </c>
      <c r="R33" s="132">
        <f t="shared" si="9"/>
        <v>39244.800000000003</v>
      </c>
      <c r="S33" s="132">
        <f t="shared" si="9"/>
        <v>36704.400000000001</v>
      </c>
      <c r="T33" s="132">
        <f t="shared" si="9"/>
        <v>35828.400000000001</v>
      </c>
      <c r="U33" s="132">
        <f t="shared" si="9"/>
        <v>33726</v>
      </c>
      <c r="V33" s="132">
        <f t="shared" si="9"/>
        <v>40909.199999999997</v>
      </c>
      <c r="W33" s="132">
        <f t="shared" si="9"/>
        <v>40296</v>
      </c>
      <c r="X33" s="132">
        <f t="shared" si="9"/>
        <v>34076.400000000001</v>
      </c>
      <c r="Y33" s="132">
        <f t="shared" si="9"/>
        <v>30747.599999999999</v>
      </c>
      <c r="Z33" s="132">
        <f t="shared" si="9"/>
        <v>30309.599999999999</v>
      </c>
      <c r="AA33" s="132">
        <f t="shared" si="9"/>
        <v>27506.400000000001</v>
      </c>
      <c r="AB33" s="132">
        <f t="shared" si="9"/>
        <v>28032</v>
      </c>
      <c r="AC33" s="132">
        <f t="shared" si="9"/>
        <v>27594</v>
      </c>
      <c r="AD33" s="132">
        <f t="shared" si="9"/>
        <v>35653.199999999997</v>
      </c>
      <c r="AE33" s="132">
        <f t="shared" si="9"/>
        <v>34339.199999999997</v>
      </c>
      <c r="AF33" s="132">
        <f t="shared" si="9"/>
        <v>27184.907999999999</v>
      </c>
      <c r="AG33" s="132">
        <f t="shared" si="9"/>
        <v>27125.34</v>
      </c>
      <c r="AH33" s="132">
        <f t="shared" si="9"/>
        <v>27594</v>
      </c>
      <c r="AI33" s="132">
        <f t="shared" si="9"/>
        <v>30134.400000000001</v>
      </c>
      <c r="AJ33" s="132">
        <f t="shared" si="9"/>
        <v>30379.68</v>
      </c>
      <c r="AK33" s="132">
        <f t="shared" si="9"/>
        <v>31536</v>
      </c>
      <c r="AL33" s="132">
        <f t="shared" si="9"/>
        <v>31798.799999999999</v>
      </c>
      <c r="AM33" s="132">
        <f t="shared" si="9"/>
        <v>32850</v>
      </c>
      <c r="AN33" s="132">
        <f t="shared" si="9"/>
        <v>33909.96</v>
      </c>
      <c r="AO33" s="132">
        <f t="shared" si="9"/>
        <v>34164</v>
      </c>
      <c r="AP33" s="132">
        <f t="shared" si="9"/>
        <v>35296.667999999998</v>
      </c>
      <c r="AQ33" s="132">
        <f t="shared" si="9"/>
        <v>28740.684000000001</v>
      </c>
      <c r="AR33" s="132">
        <f t="shared" si="9"/>
        <v>26345.7</v>
      </c>
      <c r="AS33" s="132">
        <f t="shared" si="9"/>
        <v>36933.036</v>
      </c>
      <c r="AT33" s="132">
        <f t="shared" si="9"/>
        <v>37081.08</v>
      </c>
      <c r="AU33" s="132">
        <f t="shared" si="9"/>
        <v>32499.599999999999</v>
      </c>
      <c r="AV33" s="132">
        <f t="shared" si="9"/>
        <v>37054.800000000003</v>
      </c>
      <c r="AW33" s="132">
        <f t="shared" si="9"/>
        <v>37642.595999999998</v>
      </c>
      <c r="AX33" s="132">
        <f t="shared" si="9"/>
        <v>37087.212</v>
      </c>
      <c r="AY33" s="132">
        <f t="shared" si="9"/>
        <v>38272.44</v>
      </c>
      <c r="AZ33" s="132">
        <f t="shared" si="9"/>
        <v>45700.92</v>
      </c>
      <c r="BA33" s="132">
        <f t="shared" si="9"/>
        <v>47347.8</v>
      </c>
      <c r="BB33" s="132">
        <f t="shared" si="9"/>
        <v>46880.892</v>
      </c>
      <c r="BC33" s="132">
        <f t="shared" si="9"/>
        <v>18630.768</v>
      </c>
      <c r="BD33" s="132">
        <f t="shared" si="9"/>
        <v>16726.344000000001</v>
      </c>
      <c r="BE33" s="132">
        <f t="shared" si="9"/>
        <v>17369.328000000001</v>
      </c>
      <c r="BF33" s="132">
        <f t="shared" si="9"/>
        <v>19208.928</v>
      </c>
      <c r="BG33" s="132">
        <f t="shared" si="9"/>
        <v>14992.74</v>
      </c>
      <c r="BH33" s="132">
        <f t="shared" si="9"/>
        <v>13286.291999999999</v>
      </c>
      <c r="BI33" s="132">
        <f t="shared" si="9"/>
        <v>0</v>
      </c>
      <c r="BJ33" s="132">
        <f t="shared" si="9"/>
        <v>0</v>
      </c>
      <c r="BK33" s="132">
        <f t="shared" si="9"/>
        <v>0</v>
      </c>
      <c r="BL33" s="132">
        <f t="shared" si="9"/>
        <v>0</v>
      </c>
      <c r="BM33" s="132">
        <f t="shared" si="9"/>
        <v>0</v>
      </c>
      <c r="BN33" s="132">
        <f t="shared" si="9"/>
        <v>0</v>
      </c>
      <c r="BO33" s="132">
        <f t="shared" si="9"/>
        <v>0</v>
      </c>
      <c r="BP33" s="132">
        <f t="shared" si="9"/>
        <v>0</v>
      </c>
    </row>
    <row r="34" spans="1:68" ht="14.5" x14ac:dyDescent="0.35">
      <c r="A34" s="198"/>
      <c r="B34" s="198"/>
      <c r="C34" s="198"/>
      <c r="D34" s="55" t="s">
        <v>497</v>
      </c>
      <c r="E34" s="231">
        <v>0.12</v>
      </c>
      <c r="F34" s="200">
        <f t="shared" si="1"/>
        <v>0.88</v>
      </c>
      <c r="G34" s="198"/>
      <c r="H34" s="132">
        <f t="shared" si="2"/>
        <v>36991.68</v>
      </c>
      <c r="I34" s="132">
        <f t="shared" ref="I34:BP34" si="10">I18*$F34</f>
        <v>37876.080000000002</v>
      </c>
      <c r="J34" s="132">
        <f t="shared" si="10"/>
        <v>37850.559999999998</v>
      </c>
      <c r="K34" s="132">
        <f t="shared" si="10"/>
        <v>37870.800000000003</v>
      </c>
      <c r="L34" s="132">
        <f t="shared" si="10"/>
        <v>45093.840000000004</v>
      </c>
      <c r="M34" s="132">
        <f t="shared" si="10"/>
        <v>45798.720000000001</v>
      </c>
      <c r="N34" s="132">
        <f t="shared" si="10"/>
        <v>50731.12</v>
      </c>
      <c r="O34" s="132">
        <f t="shared" si="10"/>
        <v>60691.840000000004</v>
      </c>
      <c r="P34" s="132">
        <f t="shared" si="10"/>
        <v>73825.84</v>
      </c>
      <c r="Q34" s="132">
        <f t="shared" si="10"/>
        <v>68962.080000000002</v>
      </c>
      <c r="R34" s="132">
        <f t="shared" si="10"/>
        <v>59059.44</v>
      </c>
      <c r="S34" s="132">
        <f t="shared" si="10"/>
        <v>53592</v>
      </c>
      <c r="T34" s="132">
        <f t="shared" si="10"/>
        <v>56584</v>
      </c>
      <c r="U34" s="132">
        <f t="shared" si="10"/>
        <v>52928.480000000003</v>
      </c>
      <c r="V34" s="132">
        <f t="shared" si="10"/>
        <v>60016</v>
      </c>
      <c r="W34" s="132">
        <f t="shared" si="10"/>
        <v>53328</v>
      </c>
      <c r="X34" s="132">
        <f t="shared" si="10"/>
        <v>50864</v>
      </c>
      <c r="Y34" s="132">
        <f t="shared" si="10"/>
        <v>49368</v>
      </c>
      <c r="Z34" s="132">
        <f t="shared" si="10"/>
        <v>46288</v>
      </c>
      <c r="AA34" s="132">
        <f t="shared" si="10"/>
        <v>40392</v>
      </c>
      <c r="AB34" s="132">
        <f t="shared" si="10"/>
        <v>42240</v>
      </c>
      <c r="AC34" s="132">
        <f t="shared" si="10"/>
        <v>38368</v>
      </c>
      <c r="AD34" s="132">
        <f t="shared" si="10"/>
        <v>47960</v>
      </c>
      <c r="AE34" s="132">
        <f t="shared" si="10"/>
        <v>39776</v>
      </c>
      <c r="AF34" s="132">
        <f t="shared" si="10"/>
        <v>42208.32</v>
      </c>
      <c r="AG34" s="132">
        <f t="shared" si="10"/>
        <v>40216</v>
      </c>
      <c r="AH34" s="132">
        <f t="shared" si="10"/>
        <v>45584</v>
      </c>
      <c r="AI34" s="132">
        <f t="shared" si="10"/>
        <v>50864</v>
      </c>
      <c r="AJ34" s="132">
        <f t="shared" si="10"/>
        <v>53643.040000000001</v>
      </c>
      <c r="AK34" s="132">
        <f t="shared" si="10"/>
        <v>51920</v>
      </c>
      <c r="AL34" s="132">
        <f t="shared" si="10"/>
        <v>52008</v>
      </c>
      <c r="AM34" s="132">
        <f t="shared" si="10"/>
        <v>55792</v>
      </c>
      <c r="AN34" s="132">
        <f t="shared" si="10"/>
        <v>54560</v>
      </c>
      <c r="AO34" s="132">
        <f t="shared" si="10"/>
        <v>53680</v>
      </c>
      <c r="AP34" s="132">
        <f t="shared" si="10"/>
        <v>55616</v>
      </c>
      <c r="AQ34" s="132">
        <f t="shared" si="10"/>
        <v>56320.88</v>
      </c>
      <c r="AR34" s="132">
        <f t="shared" si="10"/>
        <v>52976</v>
      </c>
      <c r="AS34" s="132">
        <f t="shared" si="10"/>
        <v>56497.760000000002</v>
      </c>
      <c r="AT34" s="132">
        <f t="shared" si="10"/>
        <v>53328</v>
      </c>
      <c r="AU34" s="132">
        <f t="shared" si="10"/>
        <v>53152</v>
      </c>
      <c r="AV34" s="132">
        <f t="shared" si="10"/>
        <v>51392</v>
      </c>
      <c r="AW34" s="132">
        <f t="shared" si="10"/>
        <v>51920</v>
      </c>
      <c r="AX34" s="132">
        <f t="shared" si="10"/>
        <v>56320</v>
      </c>
      <c r="AY34" s="132">
        <f t="shared" si="10"/>
        <v>57992</v>
      </c>
      <c r="AZ34" s="132">
        <f t="shared" si="10"/>
        <v>59136</v>
      </c>
      <c r="BA34" s="132">
        <f t="shared" si="10"/>
        <v>60456</v>
      </c>
      <c r="BB34" s="132">
        <f t="shared" si="10"/>
        <v>64416</v>
      </c>
      <c r="BC34" s="132">
        <f t="shared" si="10"/>
        <v>0</v>
      </c>
      <c r="BD34" s="132">
        <f t="shared" si="10"/>
        <v>0</v>
      </c>
      <c r="BE34" s="132">
        <f t="shared" si="10"/>
        <v>0</v>
      </c>
      <c r="BF34" s="132">
        <f t="shared" si="10"/>
        <v>0</v>
      </c>
      <c r="BG34" s="132">
        <f t="shared" si="10"/>
        <v>0</v>
      </c>
      <c r="BH34" s="132">
        <f t="shared" si="10"/>
        <v>0</v>
      </c>
      <c r="BI34" s="132">
        <f t="shared" si="10"/>
        <v>0</v>
      </c>
      <c r="BJ34" s="132">
        <f t="shared" si="10"/>
        <v>0</v>
      </c>
      <c r="BK34" s="132">
        <f t="shared" si="10"/>
        <v>0</v>
      </c>
      <c r="BL34" s="132">
        <f t="shared" si="10"/>
        <v>0</v>
      </c>
      <c r="BM34" s="132">
        <f t="shared" si="10"/>
        <v>0</v>
      </c>
      <c r="BN34" s="132">
        <f t="shared" si="10"/>
        <v>0</v>
      </c>
      <c r="BO34" s="132">
        <f t="shared" si="10"/>
        <v>0</v>
      </c>
      <c r="BP34" s="132">
        <f t="shared" si="10"/>
        <v>0</v>
      </c>
    </row>
    <row r="35" spans="1:68" ht="14.5" x14ac:dyDescent="0.35">
      <c r="A35" s="198"/>
      <c r="B35" s="198"/>
      <c r="C35" s="198"/>
      <c r="D35" s="55" t="s">
        <v>498</v>
      </c>
      <c r="E35" s="231">
        <v>0.6</v>
      </c>
      <c r="F35" s="200">
        <f t="shared" si="1"/>
        <v>0.4</v>
      </c>
      <c r="G35" s="198"/>
      <c r="H35" s="132">
        <f t="shared" si="2"/>
        <v>116400</v>
      </c>
      <c r="I35" s="132">
        <f t="shared" ref="I35:BP35" si="11">I19*$F35</f>
        <v>113973.6</v>
      </c>
      <c r="J35" s="132">
        <f t="shared" si="11"/>
        <v>122220.8</v>
      </c>
      <c r="K35" s="132">
        <f t="shared" si="11"/>
        <v>111096.8</v>
      </c>
      <c r="L35" s="132">
        <f t="shared" si="11"/>
        <v>141835.20000000001</v>
      </c>
      <c r="M35" s="132">
        <f t="shared" si="11"/>
        <v>99409.600000000006</v>
      </c>
      <c r="N35" s="132">
        <f t="shared" si="11"/>
        <v>115000.8</v>
      </c>
      <c r="O35" s="132">
        <f t="shared" si="11"/>
        <v>102134.40000000001</v>
      </c>
      <c r="P35" s="132">
        <f t="shared" si="11"/>
        <v>221561.60000000001</v>
      </c>
      <c r="Q35" s="132">
        <f t="shared" si="11"/>
        <v>521665.60000000003</v>
      </c>
      <c r="R35" s="132">
        <f t="shared" si="11"/>
        <v>506050.4</v>
      </c>
      <c r="S35" s="132">
        <f t="shared" si="11"/>
        <v>489889.60000000003</v>
      </c>
      <c r="T35" s="132">
        <f t="shared" si="11"/>
        <v>323212.40000000002</v>
      </c>
      <c r="U35" s="132">
        <f t="shared" si="11"/>
        <v>344340.4</v>
      </c>
      <c r="V35" s="132">
        <f t="shared" si="11"/>
        <v>426034</v>
      </c>
      <c r="W35" s="132">
        <f t="shared" si="11"/>
        <v>414948</v>
      </c>
      <c r="X35" s="132">
        <f t="shared" si="11"/>
        <v>290359.2</v>
      </c>
      <c r="Y35" s="132">
        <f t="shared" si="11"/>
        <v>196755.20000000001</v>
      </c>
      <c r="Z35" s="132">
        <f t="shared" si="11"/>
        <v>125518.40000000001</v>
      </c>
      <c r="AA35" s="132">
        <f t="shared" si="11"/>
        <v>200984</v>
      </c>
      <c r="AB35" s="132">
        <f t="shared" si="11"/>
        <v>294104</v>
      </c>
      <c r="AC35" s="132">
        <f t="shared" si="11"/>
        <v>303317.60000000003</v>
      </c>
      <c r="AD35" s="132">
        <f t="shared" si="11"/>
        <v>314181.60000000003</v>
      </c>
      <c r="AE35" s="132">
        <f t="shared" si="11"/>
        <v>287994.40000000002</v>
      </c>
      <c r="AF35" s="132">
        <f t="shared" si="11"/>
        <v>261857.2</v>
      </c>
      <c r="AG35" s="132">
        <f t="shared" si="11"/>
        <v>281299.20000000001</v>
      </c>
      <c r="AH35" s="132">
        <f t="shared" si="11"/>
        <v>300797.60000000003</v>
      </c>
      <c r="AI35" s="132">
        <f t="shared" si="11"/>
        <v>317285.60000000003</v>
      </c>
      <c r="AJ35" s="132">
        <f t="shared" si="11"/>
        <v>346096</v>
      </c>
      <c r="AK35" s="132">
        <f t="shared" si="11"/>
        <v>331740.80000000005</v>
      </c>
      <c r="AL35" s="132">
        <f t="shared" si="11"/>
        <v>313213.60000000003</v>
      </c>
      <c r="AM35" s="132">
        <f t="shared" si="11"/>
        <v>280912</v>
      </c>
      <c r="AN35" s="132">
        <f t="shared" si="11"/>
        <v>304482.40000000002</v>
      </c>
      <c r="AO35" s="132">
        <f t="shared" si="11"/>
        <v>201760</v>
      </c>
      <c r="AP35" s="132">
        <f t="shared" si="11"/>
        <v>215728</v>
      </c>
      <c r="AQ35" s="132">
        <f t="shared" si="11"/>
        <v>217862.40000000002</v>
      </c>
      <c r="AR35" s="132">
        <f t="shared" si="11"/>
        <v>222323.20000000001</v>
      </c>
      <c r="AS35" s="132">
        <f t="shared" si="11"/>
        <v>310787.20000000001</v>
      </c>
      <c r="AT35" s="132">
        <f t="shared" si="11"/>
        <v>899772.8</v>
      </c>
      <c r="AU35" s="132">
        <f t="shared" si="11"/>
        <v>850988.8</v>
      </c>
      <c r="AV35" s="132">
        <f t="shared" si="11"/>
        <v>870422.4</v>
      </c>
      <c r="AW35" s="132">
        <f t="shared" si="11"/>
        <v>873877.60000000009</v>
      </c>
      <c r="AX35" s="132">
        <f t="shared" si="11"/>
        <v>873874.4</v>
      </c>
      <c r="AY35" s="132">
        <f t="shared" si="11"/>
        <v>873874.4</v>
      </c>
      <c r="AZ35" s="132">
        <f t="shared" si="11"/>
        <v>873874.4</v>
      </c>
      <c r="BA35" s="132">
        <f t="shared" si="11"/>
        <v>653004.80000000005</v>
      </c>
      <c r="BB35" s="132">
        <f t="shared" si="11"/>
        <v>634968.80000000005</v>
      </c>
      <c r="BC35" s="132">
        <f t="shared" si="11"/>
        <v>8361.2000000000007</v>
      </c>
      <c r="BD35" s="132">
        <f t="shared" si="11"/>
        <v>17298.8</v>
      </c>
      <c r="BE35" s="132">
        <f t="shared" si="11"/>
        <v>15054.800000000001</v>
      </c>
      <c r="BF35" s="132">
        <f t="shared" si="11"/>
        <v>11993.2</v>
      </c>
      <c r="BG35" s="132">
        <f t="shared" si="11"/>
        <v>14502.800000000001</v>
      </c>
      <c r="BH35" s="132">
        <f t="shared" si="11"/>
        <v>8469.2000000000007</v>
      </c>
      <c r="BI35" s="132">
        <f t="shared" si="11"/>
        <v>0</v>
      </c>
      <c r="BJ35" s="132">
        <f t="shared" si="11"/>
        <v>0</v>
      </c>
      <c r="BK35" s="132">
        <f t="shared" si="11"/>
        <v>0</v>
      </c>
      <c r="BL35" s="132">
        <f t="shared" si="11"/>
        <v>0</v>
      </c>
      <c r="BM35" s="132">
        <f t="shared" si="11"/>
        <v>0</v>
      </c>
      <c r="BN35" s="132">
        <f t="shared" si="11"/>
        <v>0</v>
      </c>
      <c r="BO35" s="132">
        <f t="shared" si="11"/>
        <v>0</v>
      </c>
      <c r="BP35" s="132">
        <f t="shared" si="11"/>
        <v>0</v>
      </c>
    </row>
    <row r="36" spans="1:68" ht="14.5" x14ac:dyDescent="0.35">
      <c r="A36" s="198"/>
      <c r="B36" s="198"/>
      <c r="C36" s="198"/>
      <c r="D36" s="55" t="s">
        <v>499</v>
      </c>
      <c r="E36" s="231">
        <v>0.61</v>
      </c>
      <c r="F36" s="200">
        <f t="shared" si="1"/>
        <v>0.39</v>
      </c>
      <c r="G36" s="198"/>
      <c r="H36" s="132">
        <f t="shared" si="2"/>
        <v>360750</v>
      </c>
      <c r="I36" s="132">
        <f t="shared" ref="I36:BP36" si="12">I20*$F36</f>
        <v>380250</v>
      </c>
      <c r="J36" s="132">
        <f t="shared" si="12"/>
        <v>419250</v>
      </c>
      <c r="K36" s="132">
        <f t="shared" si="12"/>
        <v>438750</v>
      </c>
      <c r="L36" s="132">
        <f t="shared" si="12"/>
        <v>302250</v>
      </c>
      <c r="M36" s="132">
        <f t="shared" si="12"/>
        <v>341250</v>
      </c>
      <c r="N36" s="132">
        <f t="shared" si="12"/>
        <v>438750</v>
      </c>
      <c r="O36" s="132">
        <f t="shared" si="12"/>
        <v>507000</v>
      </c>
      <c r="P36" s="132">
        <f t="shared" si="12"/>
        <v>536250</v>
      </c>
      <c r="Q36" s="132">
        <f t="shared" si="12"/>
        <v>746557.5</v>
      </c>
      <c r="R36" s="132">
        <f t="shared" si="12"/>
        <v>736807.5</v>
      </c>
      <c r="S36" s="132">
        <f t="shared" si="12"/>
        <v>744315</v>
      </c>
      <c r="T36" s="132">
        <f t="shared" si="12"/>
        <v>792285</v>
      </c>
      <c r="U36" s="132">
        <f t="shared" si="12"/>
        <v>865702.5</v>
      </c>
      <c r="V36" s="132">
        <f t="shared" si="12"/>
        <v>887835</v>
      </c>
      <c r="W36" s="132">
        <f t="shared" si="12"/>
        <v>793357.5</v>
      </c>
      <c r="X36" s="132">
        <f t="shared" si="12"/>
        <v>831772.5</v>
      </c>
      <c r="Y36" s="132">
        <f t="shared" si="12"/>
        <v>862290</v>
      </c>
      <c r="Z36" s="132">
        <f t="shared" si="12"/>
        <v>593775</v>
      </c>
      <c r="AA36" s="132">
        <f t="shared" si="12"/>
        <v>555652.5</v>
      </c>
      <c r="AB36" s="132">
        <f t="shared" si="12"/>
        <v>575250</v>
      </c>
      <c r="AC36" s="132">
        <f t="shared" si="12"/>
        <v>643110</v>
      </c>
      <c r="AD36" s="132">
        <f t="shared" si="12"/>
        <v>632482.5</v>
      </c>
      <c r="AE36" s="132">
        <f t="shared" si="12"/>
        <v>609375</v>
      </c>
      <c r="AF36" s="132">
        <f t="shared" si="12"/>
        <v>630630</v>
      </c>
      <c r="AG36" s="132">
        <f t="shared" si="12"/>
        <v>640087.5</v>
      </c>
      <c r="AH36" s="132">
        <f t="shared" si="12"/>
        <v>686302.5</v>
      </c>
      <c r="AI36" s="132">
        <f t="shared" si="12"/>
        <v>711067.5</v>
      </c>
      <c r="AJ36" s="132">
        <f t="shared" si="12"/>
        <v>728199.81</v>
      </c>
      <c r="AK36" s="132">
        <f t="shared" si="12"/>
        <v>764595</v>
      </c>
      <c r="AL36" s="132">
        <f t="shared" si="12"/>
        <v>787800</v>
      </c>
      <c r="AM36" s="132">
        <f t="shared" si="12"/>
        <v>761085</v>
      </c>
      <c r="AN36" s="132">
        <f t="shared" si="12"/>
        <v>801645</v>
      </c>
      <c r="AO36" s="132">
        <f t="shared" si="12"/>
        <v>828750</v>
      </c>
      <c r="AP36" s="132">
        <f t="shared" si="12"/>
        <v>878670</v>
      </c>
      <c r="AQ36" s="132">
        <f t="shared" si="12"/>
        <v>891540</v>
      </c>
      <c r="AR36" s="132">
        <f t="shared" si="12"/>
        <v>907042.5</v>
      </c>
      <c r="AS36" s="132">
        <f t="shared" si="12"/>
        <v>908505</v>
      </c>
      <c r="AT36" s="132">
        <f t="shared" si="12"/>
        <v>872527.5</v>
      </c>
      <c r="AU36" s="132">
        <f t="shared" si="12"/>
        <v>919230</v>
      </c>
      <c r="AV36" s="132">
        <f t="shared" si="12"/>
        <v>948870</v>
      </c>
      <c r="AW36" s="132">
        <f t="shared" si="12"/>
        <v>964080</v>
      </c>
      <c r="AX36" s="132">
        <f t="shared" si="12"/>
        <v>945750</v>
      </c>
      <c r="AY36" s="132">
        <f t="shared" si="12"/>
        <v>944385</v>
      </c>
      <c r="AZ36" s="132">
        <f t="shared" si="12"/>
        <v>881887.5</v>
      </c>
      <c r="BA36" s="132">
        <f t="shared" si="12"/>
        <v>882765</v>
      </c>
      <c r="BB36" s="132">
        <f t="shared" si="12"/>
        <v>900022.5</v>
      </c>
      <c r="BC36" s="132">
        <f t="shared" si="12"/>
        <v>0</v>
      </c>
      <c r="BD36" s="132">
        <f t="shared" si="12"/>
        <v>0</v>
      </c>
      <c r="BE36" s="132">
        <f t="shared" si="12"/>
        <v>0</v>
      </c>
      <c r="BF36" s="132">
        <f t="shared" si="12"/>
        <v>0</v>
      </c>
      <c r="BG36" s="132">
        <f t="shared" si="12"/>
        <v>0</v>
      </c>
      <c r="BH36" s="132">
        <f t="shared" si="12"/>
        <v>0</v>
      </c>
      <c r="BI36" s="132">
        <f t="shared" si="12"/>
        <v>0</v>
      </c>
      <c r="BJ36" s="132">
        <f t="shared" si="12"/>
        <v>0</v>
      </c>
      <c r="BK36" s="132">
        <f t="shared" si="12"/>
        <v>0</v>
      </c>
      <c r="BL36" s="132">
        <f t="shared" si="12"/>
        <v>0</v>
      </c>
      <c r="BM36" s="132">
        <f t="shared" si="12"/>
        <v>0</v>
      </c>
      <c r="BN36" s="132">
        <f t="shared" si="12"/>
        <v>0</v>
      </c>
      <c r="BO36" s="132">
        <f t="shared" si="12"/>
        <v>0</v>
      </c>
      <c r="BP36" s="132">
        <f t="shared" si="12"/>
        <v>0</v>
      </c>
    </row>
    <row r="37" spans="1:68" ht="14.5" x14ac:dyDescent="0.35">
      <c r="A37" s="198"/>
      <c r="B37" s="198"/>
      <c r="C37" s="198"/>
      <c r="D37" s="55" t="s">
        <v>500</v>
      </c>
      <c r="E37" s="231">
        <v>0.77</v>
      </c>
      <c r="F37" s="200">
        <f t="shared" si="1"/>
        <v>0.22999999999999998</v>
      </c>
      <c r="G37" s="198"/>
      <c r="H37" s="132">
        <f t="shared" si="2"/>
        <v>20079</v>
      </c>
      <c r="I37" s="132">
        <f t="shared" ref="I37:BP37" si="13">I21*$F37</f>
        <v>19660.399999999998</v>
      </c>
      <c r="J37" s="132">
        <f t="shared" si="13"/>
        <v>21083.179999999997</v>
      </c>
      <c r="K37" s="132">
        <f t="shared" si="13"/>
        <v>19164.289999999997</v>
      </c>
      <c r="L37" s="132">
        <f t="shared" si="13"/>
        <v>24466.48</v>
      </c>
      <c r="M37" s="132">
        <f t="shared" si="13"/>
        <v>17148.109999999997</v>
      </c>
      <c r="N37" s="132">
        <f t="shared" si="13"/>
        <v>19837.73</v>
      </c>
      <c r="O37" s="132">
        <f t="shared" si="13"/>
        <v>17618.23</v>
      </c>
      <c r="P37" s="132">
        <f t="shared" si="13"/>
        <v>38219.329999999994</v>
      </c>
      <c r="Q37" s="132">
        <f t="shared" si="13"/>
        <v>89987.26999999999</v>
      </c>
      <c r="R37" s="132">
        <f t="shared" si="13"/>
        <v>87293.739999999991</v>
      </c>
      <c r="S37" s="132">
        <f t="shared" si="13"/>
        <v>84505.909999999989</v>
      </c>
      <c r="T37" s="132">
        <f t="shared" si="13"/>
        <v>55754.069999999992</v>
      </c>
      <c r="U37" s="132">
        <f t="shared" si="13"/>
        <v>59398.649999999994</v>
      </c>
      <c r="V37" s="132">
        <f t="shared" si="13"/>
        <v>73490.75</v>
      </c>
      <c r="W37" s="132">
        <f t="shared" si="13"/>
        <v>71578.53</v>
      </c>
      <c r="X37" s="132">
        <f t="shared" si="13"/>
        <v>50086.869999999995</v>
      </c>
      <c r="Y37" s="132">
        <f t="shared" si="13"/>
        <v>33940.18</v>
      </c>
      <c r="Z37" s="132">
        <f t="shared" si="13"/>
        <v>21651.969999999998</v>
      </c>
      <c r="AA37" s="132">
        <f t="shared" si="13"/>
        <v>34669.74</v>
      </c>
      <c r="AB37" s="132">
        <f t="shared" si="13"/>
        <v>50732.939999999995</v>
      </c>
      <c r="AC37" s="132">
        <f t="shared" si="13"/>
        <v>52322.239999999998</v>
      </c>
      <c r="AD37" s="132">
        <f t="shared" si="13"/>
        <v>54196.28</v>
      </c>
      <c r="AE37" s="132">
        <f t="shared" si="13"/>
        <v>49679.079999999994</v>
      </c>
      <c r="AF37" s="132">
        <f t="shared" si="13"/>
        <v>45170.39</v>
      </c>
      <c r="AG37" s="132">
        <f t="shared" si="13"/>
        <v>48524.02</v>
      </c>
      <c r="AH37" s="132">
        <f t="shared" si="13"/>
        <v>51887.539999999994</v>
      </c>
      <c r="AI37" s="132">
        <f t="shared" si="13"/>
        <v>54731.719999999994</v>
      </c>
      <c r="AJ37" s="132">
        <f t="shared" si="13"/>
        <v>59701.56</v>
      </c>
      <c r="AK37" s="132">
        <f t="shared" si="13"/>
        <v>57225.38</v>
      </c>
      <c r="AL37" s="132">
        <f t="shared" si="13"/>
        <v>54029.299999999996</v>
      </c>
      <c r="AM37" s="132">
        <f t="shared" si="13"/>
        <v>48457.32</v>
      </c>
      <c r="AN37" s="132">
        <f t="shared" si="13"/>
        <v>52523.259999999995</v>
      </c>
      <c r="AO37" s="132">
        <f t="shared" si="13"/>
        <v>34803.599999999999</v>
      </c>
      <c r="AP37" s="132">
        <f t="shared" si="13"/>
        <v>37213.079999999994</v>
      </c>
      <c r="AQ37" s="132">
        <f t="shared" si="13"/>
        <v>37581.31</v>
      </c>
      <c r="AR37" s="132">
        <f t="shared" si="13"/>
        <v>38350.659999999996</v>
      </c>
      <c r="AS37" s="132">
        <f t="shared" si="13"/>
        <v>53610.7</v>
      </c>
      <c r="AT37" s="132">
        <f t="shared" si="13"/>
        <v>155210.9</v>
      </c>
      <c r="AU37" s="132">
        <f t="shared" si="13"/>
        <v>146795.65999999997</v>
      </c>
      <c r="AV37" s="132">
        <f t="shared" si="13"/>
        <v>150147.90999999997</v>
      </c>
      <c r="AW37" s="132">
        <f t="shared" si="13"/>
        <v>150743.84</v>
      </c>
      <c r="AX37" s="132">
        <f t="shared" si="13"/>
        <v>150743.37999999998</v>
      </c>
      <c r="AY37" s="132">
        <f t="shared" si="13"/>
        <v>150743.37999999998</v>
      </c>
      <c r="AZ37" s="132">
        <f t="shared" si="13"/>
        <v>150743.37999999998</v>
      </c>
      <c r="BA37" s="132">
        <f t="shared" si="13"/>
        <v>112643.42</v>
      </c>
      <c r="BB37" s="132">
        <f t="shared" si="13"/>
        <v>109532.20999999999</v>
      </c>
      <c r="BC37" s="132">
        <f t="shared" si="13"/>
        <v>1442.33</v>
      </c>
      <c r="BD37" s="132">
        <f t="shared" si="13"/>
        <v>2984.02</v>
      </c>
      <c r="BE37" s="132">
        <f t="shared" si="13"/>
        <v>2596.9299999999998</v>
      </c>
      <c r="BF37" s="132">
        <f t="shared" si="13"/>
        <v>2068.85</v>
      </c>
      <c r="BG37" s="132">
        <f t="shared" si="13"/>
        <v>2501.7099999999996</v>
      </c>
      <c r="BH37" s="132">
        <f t="shared" si="13"/>
        <v>1460.9599999999998</v>
      </c>
      <c r="BI37" s="132">
        <f t="shared" si="13"/>
        <v>0</v>
      </c>
      <c r="BJ37" s="132">
        <f t="shared" si="13"/>
        <v>0</v>
      </c>
      <c r="BK37" s="132">
        <f t="shared" si="13"/>
        <v>0</v>
      </c>
      <c r="BL37" s="132">
        <f t="shared" si="13"/>
        <v>0</v>
      </c>
      <c r="BM37" s="132">
        <f t="shared" si="13"/>
        <v>0</v>
      </c>
      <c r="BN37" s="132">
        <f t="shared" si="13"/>
        <v>0</v>
      </c>
      <c r="BO37" s="132">
        <f t="shared" si="13"/>
        <v>0</v>
      </c>
      <c r="BP37" s="132">
        <f t="shared" si="13"/>
        <v>0</v>
      </c>
    </row>
    <row r="39" spans="1:68" s="63" customFormat="1" x14ac:dyDescent="0.3">
      <c r="B39" s="63" t="s">
        <v>475</v>
      </c>
      <c r="E39" s="232"/>
      <c r="H39" s="63">
        <f>SUM(H26:H37)</f>
        <v>570324.81330000004</v>
      </c>
      <c r="I39" s="63">
        <f t="shared" ref="I39:BP39" si="14">SUM(I26:I37)</f>
        <v>588138.58760000009</v>
      </c>
      <c r="J39" s="63">
        <f t="shared" si="14"/>
        <v>637696.68220000004</v>
      </c>
      <c r="K39" s="63">
        <f t="shared" si="14"/>
        <v>644308.86030000006</v>
      </c>
      <c r="L39" s="63">
        <f t="shared" si="14"/>
        <v>554808.76089999999</v>
      </c>
      <c r="M39" s="63">
        <f t="shared" si="14"/>
        <v>546773.96660000004</v>
      </c>
      <c r="N39" s="63">
        <f t="shared" si="14"/>
        <v>666433.18059999996</v>
      </c>
      <c r="O39" s="63">
        <f t="shared" si="14"/>
        <v>725473.6925</v>
      </c>
      <c r="P39" s="63">
        <f t="shared" si="14"/>
        <v>923456.34089999995</v>
      </c>
      <c r="Q39" s="63">
        <f t="shared" si="14"/>
        <v>1494047.6521000001</v>
      </c>
      <c r="R39" s="63">
        <f t="shared" si="14"/>
        <v>1460821.453</v>
      </c>
      <c r="S39" s="63">
        <f t="shared" si="14"/>
        <v>1444694.3757999998</v>
      </c>
      <c r="T39" s="63">
        <f t="shared" si="14"/>
        <v>1313391.4746000001</v>
      </c>
      <c r="U39" s="63">
        <f t="shared" si="14"/>
        <v>1387985.2392</v>
      </c>
      <c r="V39" s="63">
        <f t="shared" si="14"/>
        <v>1523107.625</v>
      </c>
      <c r="W39" s="63">
        <f t="shared" si="14"/>
        <v>1410658.3027999999</v>
      </c>
      <c r="X39" s="63">
        <f t="shared" si="14"/>
        <v>1290419.8944000001</v>
      </c>
      <c r="Y39" s="63">
        <f t="shared" si="14"/>
        <v>1214683.0884</v>
      </c>
      <c r="Z39" s="63">
        <f t="shared" si="14"/>
        <v>844015.3703999999</v>
      </c>
      <c r="AA39" s="63">
        <f t="shared" si="14"/>
        <v>882055.70039999997</v>
      </c>
      <c r="AB39" s="63">
        <f t="shared" si="14"/>
        <v>1013527.9088</v>
      </c>
      <c r="AC39" s="63">
        <f t="shared" si="14"/>
        <v>1088924.0588</v>
      </c>
      <c r="AD39" s="63">
        <f t="shared" si="14"/>
        <v>1113177.5560000001</v>
      </c>
      <c r="AE39" s="63">
        <f t="shared" si="14"/>
        <v>1052054.7112</v>
      </c>
      <c r="AF39" s="63">
        <f t="shared" si="14"/>
        <v>1039914.6020000001</v>
      </c>
      <c r="AG39" s="63">
        <f t="shared" si="14"/>
        <v>1065960.9716</v>
      </c>
      <c r="AH39" s="63">
        <f t="shared" si="14"/>
        <v>1139835.385</v>
      </c>
      <c r="AI39" s="63">
        <f t="shared" si="14"/>
        <v>1194000.3504000001</v>
      </c>
      <c r="AJ39" s="63">
        <f t="shared" si="14"/>
        <v>1253626.8786000002</v>
      </c>
      <c r="AK39" s="63">
        <f t="shared" si="14"/>
        <v>1297997.9061999999</v>
      </c>
      <c r="AL39" s="63">
        <f t="shared" si="14"/>
        <v>1304014.9188000001</v>
      </c>
      <c r="AM39" s="63">
        <f t="shared" si="14"/>
        <v>1245014.4025999999</v>
      </c>
      <c r="AN39" s="63">
        <f t="shared" si="14"/>
        <v>1321759.32</v>
      </c>
      <c r="AO39" s="63">
        <f t="shared" si="14"/>
        <v>1235281.2323400001</v>
      </c>
      <c r="AP39" s="63">
        <f t="shared" si="14"/>
        <v>1311449.6438000002</v>
      </c>
      <c r="AQ39" s="63">
        <f t="shared" si="14"/>
        <v>1326776.1754000001</v>
      </c>
      <c r="AR39" s="63">
        <f t="shared" si="14"/>
        <v>1335623.8240999999</v>
      </c>
      <c r="AS39" s="63">
        <f t="shared" si="14"/>
        <v>1457737.2548999998</v>
      </c>
      <c r="AT39" s="63">
        <f t="shared" si="14"/>
        <v>2126957.1785400002</v>
      </c>
      <c r="AU39" s="63">
        <f t="shared" si="14"/>
        <v>2124070.02354</v>
      </c>
      <c r="AV39" s="63">
        <f t="shared" si="14"/>
        <v>2184169.8543000002</v>
      </c>
      <c r="AW39" s="63">
        <f t="shared" si="14"/>
        <v>2224027.2907000002</v>
      </c>
      <c r="AX39" s="63">
        <f t="shared" si="14"/>
        <v>2242196.6255000001</v>
      </c>
      <c r="AY39" s="63">
        <f t="shared" si="14"/>
        <v>2250760.5290799998</v>
      </c>
      <c r="AZ39" s="63">
        <f t="shared" si="14"/>
        <v>2188638.6406800002</v>
      </c>
      <c r="BA39" s="63">
        <f t="shared" si="14"/>
        <v>1935108.23098</v>
      </c>
      <c r="BB39" s="63">
        <f t="shared" si="14"/>
        <v>1922995.0385</v>
      </c>
      <c r="BC39" s="63">
        <f t="shared" si="14"/>
        <v>229689.86932000003</v>
      </c>
      <c r="BD39" s="63">
        <f t="shared" si="14"/>
        <v>247174.31464</v>
      </c>
      <c r="BE39" s="63">
        <f t="shared" si="14"/>
        <v>234946.72136</v>
      </c>
      <c r="BF39" s="63">
        <f t="shared" si="14"/>
        <v>250994.04628000004</v>
      </c>
      <c r="BG39" s="63">
        <f t="shared" si="14"/>
        <v>240955.09247999996</v>
      </c>
      <c r="BH39" s="63">
        <f t="shared" si="14"/>
        <v>229997.37105999998</v>
      </c>
      <c r="BI39" s="63">
        <f t="shared" si="14"/>
        <v>0</v>
      </c>
      <c r="BJ39" s="63">
        <f t="shared" si="14"/>
        <v>0</v>
      </c>
      <c r="BK39" s="63">
        <f t="shared" si="14"/>
        <v>0</v>
      </c>
      <c r="BL39" s="63">
        <f t="shared" si="14"/>
        <v>0</v>
      </c>
      <c r="BM39" s="63">
        <f t="shared" si="14"/>
        <v>0</v>
      </c>
      <c r="BN39" s="63">
        <f t="shared" si="14"/>
        <v>0</v>
      </c>
      <c r="BO39" s="63">
        <f t="shared" si="14"/>
        <v>0</v>
      </c>
      <c r="BP39" s="63">
        <f t="shared" si="14"/>
        <v>0</v>
      </c>
    </row>
    <row r="40" spans="1:68" x14ac:dyDescent="0.3">
      <c r="A40" s="63"/>
    </row>
    <row r="41" spans="1:68" s="63" customFormat="1" x14ac:dyDescent="0.3">
      <c r="B41" s="63" t="s">
        <v>474</v>
      </c>
      <c r="E41" s="232"/>
      <c r="F41" s="201">
        <v>0.5</v>
      </c>
      <c r="H41" s="63">
        <f>H39*$F41</f>
        <v>285162.40665000002</v>
      </c>
      <c r="I41" s="63">
        <f t="shared" ref="I41:BP41" si="15">I39*$F41</f>
        <v>294069.29380000004</v>
      </c>
      <c r="J41" s="63">
        <f t="shared" si="15"/>
        <v>318848.34110000002</v>
      </c>
      <c r="K41" s="63">
        <f t="shared" si="15"/>
        <v>322154.43015000003</v>
      </c>
      <c r="L41" s="63">
        <f t="shared" si="15"/>
        <v>277404.38045</v>
      </c>
      <c r="M41" s="63">
        <f t="shared" si="15"/>
        <v>273386.98330000002</v>
      </c>
      <c r="N41" s="63">
        <f t="shared" si="15"/>
        <v>333216.59029999998</v>
      </c>
      <c r="O41" s="63">
        <f t="shared" si="15"/>
        <v>362736.84625</v>
      </c>
      <c r="P41" s="63">
        <f t="shared" si="15"/>
        <v>461728.17044999998</v>
      </c>
      <c r="Q41" s="63">
        <f t="shared" si="15"/>
        <v>747023.82605000003</v>
      </c>
      <c r="R41" s="63">
        <f t="shared" si="15"/>
        <v>730410.72649999999</v>
      </c>
      <c r="S41" s="63">
        <f t="shared" si="15"/>
        <v>722347.1878999999</v>
      </c>
      <c r="T41" s="63">
        <f t="shared" si="15"/>
        <v>656695.73730000004</v>
      </c>
      <c r="U41" s="63">
        <f t="shared" si="15"/>
        <v>693992.61959999998</v>
      </c>
      <c r="V41" s="63">
        <f t="shared" si="15"/>
        <v>761553.8125</v>
      </c>
      <c r="W41" s="63">
        <f t="shared" si="15"/>
        <v>705329.15139999997</v>
      </c>
      <c r="X41" s="63">
        <f t="shared" si="15"/>
        <v>645209.94720000005</v>
      </c>
      <c r="Y41" s="63">
        <f t="shared" si="15"/>
        <v>607341.5442</v>
      </c>
      <c r="Z41" s="63">
        <f t="shared" si="15"/>
        <v>422007.68519999995</v>
      </c>
      <c r="AA41" s="63">
        <f t="shared" si="15"/>
        <v>441027.85019999999</v>
      </c>
      <c r="AB41" s="63">
        <f t="shared" si="15"/>
        <v>506763.95439999999</v>
      </c>
      <c r="AC41" s="63">
        <f t="shared" si="15"/>
        <v>544462.0294</v>
      </c>
      <c r="AD41" s="63">
        <f t="shared" si="15"/>
        <v>556588.77800000005</v>
      </c>
      <c r="AE41" s="63">
        <f t="shared" si="15"/>
        <v>526027.35560000001</v>
      </c>
      <c r="AF41" s="63">
        <f t="shared" si="15"/>
        <v>519957.30100000004</v>
      </c>
      <c r="AG41" s="63">
        <f t="shared" si="15"/>
        <v>532980.48580000002</v>
      </c>
      <c r="AH41" s="63">
        <f t="shared" si="15"/>
        <v>569917.6925</v>
      </c>
      <c r="AI41" s="63">
        <f t="shared" si="15"/>
        <v>597000.17520000006</v>
      </c>
      <c r="AJ41" s="63">
        <f t="shared" si="15"/>
        <v>626813.43930000009</v>
      </c>
      <c r="AK41" s="63">
        <f t="shared" si="15"/>
        <v>648998.95309999993</v>
      </c>
      <c r="AL41" s="63">
        <f t="shared" si="15"/>
        <v>652007.45940000005</v>
      </c>
      <c r="AM41" s="63">
        <f t="shared" si="15"/>
        <v>622507.20129999996</v>
      </c>
      <c r="AN41" s="63">
        <f t="shared" si="15"/>
        <v>660879.66</v>
      </c>
      <c r="AO41" s="63">
        <f t="shared" si="15"/>
        <v>617640.61617000005</v>
      </c>
      <c r="AP41" s="63">
        <f t="shared" si="15"/>
        <v>655724.8219000001</v>
      </c>
      <c r="AQ41" s="63">
        <f t="shared" si="15"/>
        <v>663388.08770000003</v>
      </c>
      <c r="AR41" s="63">
        <f t="shared" si="15"/>
        <v>667811.91204999993</v>
      </c>
      <c r="AS41" s="63">
        <f t="shared" si="15"/>
        <v>728868.62744999991</v>
      </c>
      <c r="AT41" s="63">
        <f t="shared" si="15"/>
        <v>1063478.5892700001</v>
      </c>
      <c r="AU41" s="63">
        <f t="shared" si="15"/>
        <v>1062035.01177</v>
      </c>
      <c r="AV41" s="63">
        <f t="shared" si="15"/>
        <v>1092084.9271500001</v>
      </c>
      <c r="AW41" s="63">
        <f t="shared" si="15"/>
        <v>1112013.6453500001</v>
      </c>
      <c r="AX41" s="63">
        <f t="shared" si="15"/>
        <v>1121098.31275</v>
      </c>
      <c r="AY41" s="63">
        <f t="shared" si="15"/>
        <v>1125380.2645399999</v>
      </c>
      <c r="AZ41" s="63">
        <f t="shared" si="15"/>
        <v>1094319.3203400001</v>
      </c>
      <c r="BA41" s="63">
        <f t="shared" si="15"/>
        <v>967554.11549</v>
      </c>
      <c r="BB41" s="63">
        <f t="shared" si="15"/>
        <v>961497.51925000001</v>
      </c>
      <c r="BC41" s="63">
        <f t="shared" si="15"/>
        <v>114844.93466000001</v>
      </c>
      <c r="BD41" s="63">
        <f t="shared" si="15"/>
        <v>123587.15732</v>
      </c>
      <c r="BE41" s="63">
        <f t="shared" si="15"/>
        <v>117473.36068</v>
      </c>
      <c r="BF41" s="63">
        <f t="shared" si="15"/>
        <v>125497.02314000002</v>
      </c>
      <c r="BG41" s="63">
        <f t="shared" si="15"/>
        <v>120477.54623999998</v>
      </c>
      <c r="BH41" s="63">
        <f t="shared" si="15"/>
        <v>114998.68552999999</v>
      </c>
      <c r="BI41" s="63">
        <f t="shared" si="15"/>
        <v>0</v>
      </c>
      <c r="BJ41" s="63">
        <f t="shared" si="15"/>
        <v>0</v>
      </c>
      <c r="BK41" s="63">
        <f t="shared" si="15"/>
        <v>0</v>
      </c>
      <c r="BL41" s="63">
        <f t="shared" si="15"/>
        <v>0</v>
      </c>
      <c r="BM41" s="63">
        <f t="shared" si="15"/>
        <v>0</v>
      </c>
      <c r="BN41" s="63">
        <f t="shared" si="15"/>
        <v>0</v>
      </c>
      <c r="BO41" s="63">
        <f t="shared" si="15"/>
        <v>0</v>
      </c>
      <c r="BP41" s="63">
        <f t="shared" si="15"/>
        <v>0</v>
      </c>
    </row>
    <row r="42" spans="1:68" s="128" customFormat="1" x14ac:dyDescent="0.3">
      <c r="E42" s="9"/>
    </row>
    <row r="48" spans="1:68" ht="14.5" x14ac:dyDescent="0.35">
      <c r="D48" s="57"/>
      <c r="E48" s="57"/>
      <c r="F48" s="57"/>
    </row>
    <row r="49" spans="4:6" ht="14.5" x14ac:dyDescent="0.35">
      <c r="D49" s="57"/>
      <c r="E49" s="57"/>
      <c r="F49" s="158"/>
    </row>
    <row r="50" spans="4:6" ht="14.5" x14ac:dyDescent="0.35">
      <c r="D50" s="57"/>
      <c r="E50" s="57"/>
      <c r="F50" s="158"/>
    </row>
    <row r="51" spans="4:6" ht="14.5" x14ac:dyDescent="0.35">
      <c r="D51" s="57"/>
      <c r="E51" s="57"/>
      <c r="F51" s="57"/>
    </row>
    <row r="52" spans="4:6" ht="14.5" x14ac:dyDescent="0.35">
      <c r="D52" s="57"/>
      <c r="E52" s="57"/>
      <c r="F52" s="158"/>
    </row>
    <row r="53" spans="4:6" ht="14.5" x14ac:dyDescent="0.35">
      <c r="D53" s="57"/>
      <c r="E53" s="57"/>
      <c r="F53" s="158"/>
    </row>
    <row r="54" spans="4:6" ht="14.5" x14ac:dyDescent="0.35">
      <c r="D54" s="57"/>
      <c r="E54" s="57"/>
      <c r="F54" s="158"/>
    </row>
    <row r="55" spans="4:6" ht="14.5" x14ac:dyDescent="0.35">
      <c r="D55" s="57"/>
      <c r="E55" s="57"/>
      <c r="F55" s="158"/>
    </row>
    <row r="56" spans="4:6" ht="14.5" x14ac:dyDescent="0.35">
      <c r="D56" s="57"/>
      <c r="E56" s="57"/>
      <c r="F56" s="158"/>
    </row>
    <row r="57" spans="4:6" ht="14.5" x14ac:dyDescent="0.35">
      <c r="D57" s="57"/>
      <c r="E57" s="57"/>
      <c r="F57" s="158"/>
    </row>
    <row r="58" spans="4:6" ht="14.5" x14ac:dyDescent="0.35">
      <c r="D58" s="27"/>
      <c r="E58" s="27"/>
      <c r="F58" s="157"/>
    </row>
    <row r="59" spans="4:6" ht="14.5" x14ac:dyDescent="0.35">
      <c r="D59" s="57"/>
      <c r="E59" s="57"/>
      <c r="F59" s="158"/>
    </row>
    <row r="60" spans="4:6" ht="14.5" x14ac:dyDescent="0.35">
      <c r="D60" s="27"/>
      <c r="E60" s="27"/>
      <c r="F60" s="157"/>
    </row>
    <row r="61" spans="4:6" ht="14.5" x14ac:dyDescent="0.35">
      <c r="D61" s="57"/>
      <c r="E61" s="57"/>
      <c r="F61" s="158"/>
    </row>
    <row r="62" spans="4:6" ht="14.5" x14ac:dyDescent="0.35">
      <c r="D62" s="57"/>
      <c r="E62" s="57"/>
      <c r="F62" s="158"/>
    </row>
    <row r="63" spans="4:6" ht="14.5" x14ac:dyDescent="0.35">
      <c r="D63" s="57"/>
      <c r="E63" s="57"/>
      <c r="F63" s="158"/>
    </row>
    <row r="64" spans="4:6" ht="14.5" x14ac:dyDescent="0.35">
      <c r="D64" s="57"/>
      <c r="E64" s="57"/>
      <c r="F64" s="158"/>
    </row>
    <row r="65" spans="4:6" ht="14.5" x14ac:dyDescent="0.35">
      <c r="D65" s="57"/>
      <c r="E65" s="57"/>
      <c r="F65" s="158"/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F010-8024-45F2-8F4D-1D12F6077D26}">
  <sheetPr>
    <tabColor theme="9" tint="0.59999389629810485"/>
  </sheetPr>
  <dimension ref="A1:BN77"/>
  <sheetViews>
    <sheetView zoomScale="85" zoomScaleNormal="85" workbookViewId="0">
      <pane xSplit="7" ySplit="1" topLeftCell="BE2" activePane="bottomRight" state="frozen"/>
      <selection pane="topRight" activeCell="H1" sqref="H1"/>
      <selection pane="bottomLeft" activeCell="A2" sqref="A2"/>
      <selection pane="bottomRight" activeCell="I16" sqref="I16:BN52"/>
    </sheetView>
  </sheetViews>
  <sheetFormatPr defaultRowHeight="14.5" x14ac:dyDescent="0.35"/>
  <cols>
    <col min="1" max="1" width="8.7265625" style="55"/>
    <col min="2" max="2" width="24.54296875" style="55" bestFit="1" customWidth="1"/>
    <col min="3" max="3" width="40" style="55" bestFit="1" customWidth="1"/>
    <col min="4" max="5" width="8.7265625" style="55"/>
    <col min="6" max="6" width="8.7265625" style="82"/>
    <col min="7" max="7" width="13" style="210" customWidth="1"/>
    <col min="8" max="13" width="11.6328125" style="55" customWidth="1"/>
    <col min="14" max="14" width="11.6328125" style="76" customWidth="1"/>
    <col min="15" max="66" width="11.6328125" style="55" customWidth="1"/>
    <col min="67" max="16384" width="8.7265625" style="55"/>
  </cols>
  <sheetData>
    <row r="1" spans="1:66" ht="29" x14ac:dyDescent="0.35">
      <c r="A1" s="55" t="s">
        <v>44</v>
      </c>
      <c r="C1" s="55" t="s">
        <v>47</v>
      </c>
      <c r="D1" s="55" t="s">
        <v>49</v>
      </c>
      <c r="E1" s="82" t="s">
        <v>392</v>
      </c>
      <c r="F1" s="210" t="s">
        <v>393</v>
      </c>
      <c r="G1" s="164" t="s">
        <v>489</v>
      </c>
      <c r="H1" s="55" t="s">
        <v>146</v>
      </c>
      <c r="I1" s="55" t="s">
        <v>147</v>
      </c>
      <c r="J1" s="55" t="s">
        <v>148</v>
      </c>
      <c r="K1" s="55" t="s">
        <v>149</v>
      </c>
      <c r="L1" s="55" t="s">
        <v>150</v>
      </c>
      <c r="M1" s="55" t="s">
        <v>151</v>
      </c>
      <c r="N1" s="76" t="s">
        <v>152</v>
      </c>
      <c r="O1" s="55" t="s">
        <v>153</v>
      </c>
      <c r="P1" s="55" t="s">
        <v>154</v>
      </c>
      <c r="Q1" s="55" t="s">
        <v>155</v>
      </c>
      <c r="R1" s="55" t="s">
        <v>156</v>
      </c>
      <c r="S1" s="55" t="s">
        <v>157</v>
      </c>
      <c r="T1" s="55" t="s">
        <v>158</v>
      </c>
      <c r="U1" s="55" t="s">
        <v>159</v>
      </c>
      <c r="V1" s="55" t="s">
        <v>160</v>
      </c>
      <c r="W1" s="55" t="s">
        <v>161</v>
      </c>
      <c r="X1" s="55" t="s">
        <v>162</v>
      </c>
      <c r="Y1" s="55" t="s">
        <v>163</v>
      </c>
      <c r="Z1" s="55" t="s">
        <v>164</v>
      </c>
      <c r="AA1" s="55" t="s">
        <v>165</v>
      </c>
      <c r="AB1" s="55" t="s">
        <v>166</v>
      </c>
      <c r="AC1" s="55" t="s">
        <v>167</v>
      </c>
      <c r="AD1" s="55" t="s">
        <v>168</v>
      </c>
      <c r="AE1" s="55" t="s">
        <v>169</v>
      </c>
      <c r="AF1" s="55" t="s">
        <v>170</v>
      </c>
      <c r="AG1" s="55" t="s">
        <v>171</v>
      </c>
      <c r="AH1" s="55" t="s">
        <v>172</v>
      </c>
      <c r="AI1" s="55" t="s">
        <v>173</v>
      </c>
      <c r="AJ1" s="55" t="s">
        <v>174</v>
      </c>
      <c r="AK1" s="55" t="s">
        <v>175</v>
      </c>
      <c r="AL1" s="55" t="s">
        <v>11</v>
      </c>
      <c r="AM1" s="55" t="s">
        <v>12</v>
      </c>
      <c r="AN1" s="55" t="s">
        <v>13</v>
      </c>
      <c r="AO1" s="55" t="s">
        <v>14</v>
      </c>
      <c r="AP1" s="55" t="s">
        <v>15</v>
      </c>
      <c r="AQ1" s="55" t="s">
        <v>16</v>
      </c>
      <c r="AR1" s="55" t="s">
        <v>17</v>
      </c>
      <c r="AS1" s="55" t="s">
        <v>18</v>
      </c>
      <c r="AT1" s="55" t="s">
        <v>19</v>
      </c>
      <c r="AU1" s="55" t="s">
        <v>20</v>
      </c>
      <c r="AV1" s="55" t="s">
        <v>21</v>
      </c>
      <c r="AW1" s="55" t="s">
        <v>22</v>
      </c>
      <c r="AX1" s="55" t="s">
        <v>23</v>
      </c>
      <c r="AY1" s="55" t="s">
        <v>24</v>
      </c>
      <c r="AZ1" s="55" t="s">
        <v>25</v>
      </c>
      <c r="BA1" s="55" t="s">
        <v>26</v>
      </c>
      <c r="BB1" s="55" t="s">
        <v>27</v>
      </c>
      <c r="BC1" s="55" t="s">
        <v>28</v>
      </c>
      <c r="BD1" s="55" t="s">
        <v>29</v>
      </c>
      <c r="BE1" s="55" t="s">
        <v>30</v>
      </c>
      <c r="BF1" s="55" t="s">
        <v>176</v>
      </c>
      <c r="BG1" s="55" t="s">
        <v>177</v>
      </c>
      <c r="BH1" s="55" t="s">
        <v>178</v>
      </c>
      <c r="BI1" s="55" t="s">
        <v>179</v>
      </c>
      <c r="BJ1" s="55" t="s">
        <v>180</v>
      </c>
      <c r="BK1" s="55" t="s">
        <v>181</v>
      </c>
      <c r="BL1" s="55" t="s">
        <v>182</v>
      </c>
      <c r="BM1" s="55" t="s">
        <v>183</v>
      </c>
      <c r="BN1" s="55" t="s">
        <v>184</v>
      </c>
    </row>
    <row r="2" spans="1:66" ht="15.5" x14ac:dyDescent="0.35">
      <c r="A2" s="187" t="s">
        <v>483</v>
      </c>
      <c r="E2" s="82"/>
      <c r="F2" s="210"/>
      <c r="G2" s="55"/>
    </row>
    <row r="3" spans="1:66" x14ac:dyDescent="0.35">
      <c r="E3" s="82"/>
      <c r="F3" s="210"/>
      <c r="G3" s="55"/>
      <c r="O3" s="55" t="s">
        <v>490</v>
      </c>
    </row>
    <row r="4" spans="1:66" x14ac:dyDescent="0.35">
      <c r="A4" s="142" t="s">
        <v>492</v>
      </c>
      <c r="E4" s="82"/>
      <c r="F4" s="210"/>
      <c r="G4" s="55"/>
    </row>
    <row r="5" spans="1:66" s="27" customFormat="1" x14ac:dyDescent="0.35">
      <c r="A5" s="27">
        <v>19</v>
      </c>
      <c r="C5" s="27" t="s">
        <v>244</v>
      </c>
      <c r="D5" s="27" t="s">
        <v>0</v>
      </c>
      <c r="E5" s="157"/>
      <c r="F5" s="211"/>
      <c r="H5" s="143"/>
      <c r="I5" s="143"/>
      <c r="J5" s="143"/>
      <c r="K5" s="143"/>
      <c r="L5" s="143"/>
      <c r="M5" s="143"/>
      <c r="N5" s="162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</row>
    <row r="6" spans="1:66" s="103" customFormat="1" x14ac:dyDescent="0.35">
      <c r="A6" s="103">
        <v>19</v>
      </c>
      <c r="C6" s="103" t="s">
        <v>9</v>
      </c>
      <c r="D6" s="103" t="s">
        <v>0</v>
      </c>
      <c r="E6" s="103">
        <v>0.12</v>
      </c>
      <c r="F6" s="212">
        <f t="shared" ref="F6:F14" si="0">1-E6</f>
        <v>0.88</v>
      </c>
      <c r="G6" s="103">
        <v>2.2999999999999998</v>
      </c>
      <c r="H6" s="104">
        <f>$F6*'UGA FAO - Data, Crops'!E16*$G6</f>
        <v>0</v>
      </c>
      <c r="I6" s="104">
        <f>$F6*'UGA FAO - Data, Crops'!F16*$G6</f>
        <v>0</v>
      </c>
      <c r="J6" s="104">
        <f>$F6*'UGA FAO - Data, Crops'!G16*$G6</f>
        <v>0</v>
      </c>
      <c r="K6" s="104">
        <f>$F6*'UGA FAO - Data, Crops'!H16*$G6</f>
        <v>0</v>
      </c>
      <c r="L6" s="104">
        <f>$F6*'UGA FAO - Data, Crops'!I16*$G6</f>
        <v>0</v>
      </c>
      <c r="M6" s="104">
        <f>$F6*'UGA FAO - Data, Crops'!J16*$G6</f>
        <v>1791.2399999999998</v>
      </c>
      <c r="N6" s="104">
        <f>$F6*'UGA FAO - Data, Crops'!K16*$G6</f>
        <v>2689.8959999999997</v>
      </c>
      <c r="O6" s="104">
        <f>$F6*'UGA FAO - Data, Crops'!L16*$G6</f>
        <v>10120</v>
      </c>
      <c r="P6" s="104">
        <f>$F6*'UGA FAO - Data, Crops'!M16*$G6</f>
        <v>10120</v>
      </c>
      <c r="Q6" s="104">
        <f>$F6*'UGA FAO - Data, Crops'!N16*$G6</f>
        <v>16030.08</v>
      </c>
      <c r="R6" s="104">
        <f>$F6*'UGA FAO - Data, Crops'!O16*$G6</f>
        <v>14167.999999999998</v>
      </c>
      <c r="S6" s="104">
        <f>$F6*'UGA FAO - Data, Crops'!P16*$G6</f>
        <v>13965.599999999999</v>
      </c>
      <c r="T6" s="104">
        <f>$F6*'UGA FAO - Data, Crops'!Q16*$G6</f>
        <v>13965.599999999999</v>
      </c>
      <c r="U6" s="104">
        <f>$F6*'UGA FAO - Data, Crops'!R16*$G6</f>
        <v>16191.999999999998</v>
      </c>
      <c r="V6" s="104">
        <f>$F6*'UGA FAO - Data, Crops'!S16*$G6</f>
        <v>28335.999999999996</v>
      </c>
      <c r="W6" s="104">
        <f>$F6*'UGA FAO - Data, Crops'!T16*$G6</f>
        <v>24287.999999999996</v>
      </c>
      <c r="X6" s="104">
        <f>$F6*'UGA FAO - Data, Crops'!U16*$G6</f>
        <v>26311.999999999996</v>
      </c>
      <c r="Y6" s="104">
        <f>$F6*'UGA FAO - Data, Crops'!V16*$G6</f>
        <v>28133.599999999999</v>
      </c>
      <c r="Z6" s="104">
        <f>$F6*'UGA FAO - Data, Crops'!W16*$G6</f>
        <v>10120</v>
      </c>
      <c r="AA6" s="104">
        <f>$F6*'UGA FAO - Data, Crops'!X16*$G6</f>
        <v>34408</v>
      </c>
      <c r="AB6" s="104">
        <f>$F6*'UGA FAO - Data, Crops'!Y16*$G6</f>
        <v>16191.999999999998</v>
      </c>
      <c r="AC6" s="104">
        <f>$F6*'UGA FAO - Data, Crops'!Z16*$G6</f>
        <v>20240</v>
      </c>
      <c r="AD6" s="104">
        <f>$F6*'UGA FAO - Data, Crops'!AA16*$G6</f>
        <v>24287.999999999996</v>
      </c>
      <c r="AE6" s="104">
        <f>$F6*'UGA FAO - Data, Crops'!AB16*$G6</f>
        <v>14167.999999999998</v>
      </c>
      <c r="AF6" s="104">
        <f>$F6*'UGA FAO - Data, Crops'!AC16*$G6</f>
        <v>16191.999999999998</v>
      </c>
      <c r="AG6" s="104">
        <f>$F6*'UGA FAO - Data, Crops'!AD16*$G6</f>
        <v>16865.991999999998</v>
      </c>
      <c r="AH6" s="104">
        <f>$F6*'UGA FAO - Data, Crops'!AE16*$G6</f>
        <v>20240</v>
      </c>
      <c r="AI6" s="104">
        <f>$F6*'UGA FAO - Data, Crops'!AF16*$G6</f>
        <v>26311.999999999996</v>
      </c>
      <c r="AJ6" s="104">
        <f>$F6*'UGA FAO - Data, Crops'!AG16*$G6</f>
        <v>21780.263999999999</v>
      </c>
      <c r="AK6" s="104">
        <f>$F6*'UGA FAO - Data, Crops'!AH16*$G6</f>
        <v>8095.9999999999991</v>
      </c>
      <c r="AL6" s="104">
        <f>$F6*'UGA FAO - Data, Crops'!AI16*$G6</f>
        <v>18216</v>
      </c>
      <c r="AM6" s="104">
        <f>$F6*'UGA FAO - Data, Crops'!AJ16*$G6</f>
        <v>17811.199999999997</v>
      </c>
      <c r="AN6" s="104">
        <f>$F6*'UGA FAO - Data, Crops'!AK16*$G6</f>
        <v>18216</v>
      </c>
      <c r="AO6" s="104">
        <f>$F6*'UGA FAO - Data, Crops'!AL16*$G6</f>
        <v>18216</v>
      </c>
      <c r="AP6" s="104">
        <f>$F6*'UGA FAO - Data, Crops'!AM16*$G6</f>
        <v>18216</v>
      </c>
      <c r="AQ6" s="104">
        <f>$F6*'UGA FAO - Data, Crops'!AN16*$G6</f>
        <v>18216</v>
      </c>
      <c r="AR6" s="104">
        <f>$F6*'UGA FAO - Data, Crops'!AO16*$G6</f>
        <v>18216</v>
      </c>
      <c r="AS6" s="104">
        <f>$F6*'UGA FAO - Data, Crops'!AP16*$G6</f>
        <v>18216</v>
      </c>
      <c r="AT6" s="104">
        <f>$F6*'UGA FAO - Data, Crops'!AQ16*$G6</f>
        <v>22264</v>
      </c>
      <c r="AU6" s="104">
        <f>$F6*'UGA FAO - Data, Crops'!AR16*$G6</f>
        <v>24287.999999999996</v>
      </c>
      <c r="AV6" s="104">
        <f>$F6*'UGA FAO - Data, Crops'!AS16*$G6</f>
        <v>28335.999999999996</v>
      </c>
      <c r="AW6" s="104">
        <f>$F6*'UGA FAO - Data, Crops'!AT16*$G6</f>
        <v>28335.999999999996</v>
      </c>
      <c r="AX6" s="104">
        <f>$F6*'UGA FAO - Data, Crops'!AU16*$G6</f>
        <v>30359.999999999996</v>
      </c>
      <c r="AY6" s="104">
        <f>$F6*'UGA FAO - Data, Crops'!AV16*$G6</f>
        <v>30359.999999999996</v>
      </c>
      <c r="AZ6" s="104">
        <f>$F6*'UGA FAO - Data, Crops'!AW16*$G6</f>
        <v>30359.999999999996</v>
      </c>
      <c r="BA6" s="104">
        <f>$F6*'UGA FAO - Data, Crops'!AX16*$G6</f>
        <v>36432</v>
      </c>
      <c r="BB6" s="104">
        <f>$F6*'UGA FAO - Data, Crops'!AY16*$G6</f>
        <v>38456</v>
      </c>
      <c r="BC6" s="104">
        <f>$F6*'UGA FAO - Data, Crops'!AZ16*$G6</f>
        <v>38456</v>
      </c>
      <c r="BD6" s="104">
        <f>$F6*'UGA FAO - Data, Crops'!BA16*$G6</f>
        <v>40480</v>
      </c>
      <c r="BE6" s="104">
        <f>$F6*'UGA FAO - Data, Crops'!BB16*$G6</f>
        <v>40480</v>
      </c>
      <c r="BF6" s="104">
        <f>$F6*'UGA FAO - Data, Crops'!BC16*$G6</f>
        <v>46552</v>
      </c>
      <c r="BG6" s="104">
        <f>$F6*'UGA FAO - Data, Crops'!BD16*$G6</f>
        <v>40480</v>
      </c>
      <c r="BH6" s="104">
        <f>$F6*'UGA FAO - Data, Crops'!BE16*$G6</f>
        <v>40480</v>
      </c>
      <c r="BI6" s="104">
        <f>$F6*'UGA FAO - Data, Crops'!BF16*$G6</f>
        <v>44681.824000000001</v>
      </c>
      <c r="BJ6" s="104">
        <f>$F6*'UGA FAO - Data, Crops'!BG16*$G6</f>
        <v>44685.871999999996</v>
      </c>
      <c r="BK6" s="104">
        <f>$F6*'UGA FAO - Data, Crops'!BH16*$G6</f>
        <v>44730.399999999994</v>
      </c>
      <c r="BL6" s="104">
        <f>$F6*'UGA FAO - Data, Crops'!BI16*$G6</f>
        <v>44730.399999999994</v>
      </c>
      <c r="BM6" s="104">
        <f>$F6*'UGA FAO - Data, Crops'!BJ16*$G6</f>
        <v>46968.943999999996</v>
      </c>
      <c r="BN6" s="104">
        <f>$F6*'UGA FAO - Data, Crops'!BK16*$G6</f>
        <v>47731.991999999998</v>
      </c>
    </row>
    <row r="7" spans="1:66" s="103" customFormat="1" x14ac:dyDescent="0.35">
      <c r="A7" s="103">
        <v>19</v>
      </c>
      <c r="C7" s="103" t="s">
        <v>351</v>
      </c>
      <c r="D7" s="103" t="s">
        <v>0</v>
      </c>
      <c r="E7" s="159">
        <f>0.26*0.67</f>
        <v>0.17420000000000002</v>
      </c>
      <c r="F7" s="212">
        <f t="shared" si="0"/>
        <v>0.82579999999999998</v>
      </c>
      <c r="G7" s="103">
        <v>1.5</v>
      </c>
      <c r="H7" s="104">
        <f>$F7*'UGA FAO - Data, Crops'!E17*$G7</f>
        <v>3963.84</v>
      </c>
      <c r="I7" s="104">
        <f>$F7*'UGA FAO - Data, Crops'!F17*$G7</f>
        <v>4954.7999999999993</v>
      </c>
      <c r="J7" s="104">
        <f>$F7*'UGA FAO - Data, Crops'!G17*$G7</f>
        <v>2043.855</v>
      </c>
      <c r="K7" s="104">
        <f>$F7*'UGA FAO - Data, Crops'!H17*$G7</f>
        <v>2849.0099999999998</v>
      </c>
      <c r="L7" s="104">
        <f>$F7*'UGA FAO - Data, Crops'!I17*$G7</f>
        <v>5883.8249999999998</v>
      </c>
      <c r="M7" s="104">
        <f>$F7*'UGA FAO - Data, Crops'!J17*$G7</f>
        <v>7677.4625999999998</v>
      </c>
      <c r="N7" s="104">
        <f>$F7*'UGA FAO - Data, Crops'!K17*$G7</f>
        <v>9691.5887999999995</v>
      </c>
      <c r="O7" s="104">
        <f>$F7*'UGA FAO - Data, Crops'!L17*$G7</f>
        <v>3552.5916000000002</v>
      </c>
      <c r="P7" s="104">
        <f>$F7*'UGA FAO - Data, Crops'!M17*$G7</f>
        <v>5904.8829000000005</v>
      </c>
      <c r="Q7" s="104">
        <f>$F7*'UGA FAO - Data, Crops'!N17*$G7</f>
        <v>14170.727999999999</v>
      </c>
      <c r="R7" s="104">
        <f>$F7*'UGA FAO - Data, Crops'!O17*$G7</f>
        <v>27251.399999999998</v>
      </c>
      <c r="S7" s="104">
        <f>$F7*'UGA FAO - Data, Crops'!P17*$G7</f>
        <v>19447.59</v>
      </c>
      <c r="T7" s="104">
        <f>$F7*'UGA FAO - Data, Crops'!Q17*$G7</f>
        <v>10776.69</v>
      </c>
      <c r="U7" s="104">
        <f>$F7*'UGA FAO - Data, Crops'!R17*$G7</f>
        <v>18580.5</v>
      </c>
      <c r="V7" s="104">
        <f>$F7*'UGA FAO - Data, Crops'!S17*$G7</f>
        <v>19819.199999999997</v>
      </c>
      <c r="W7" s="104">
        <f>$F7*'UGA FAO - Data, Crops'!T17*$G7</f>
        <v>35922.300000000003</v>
      </c>
      <c r="X7" s="104">
        <f>$F7*'UGA FAO - Data, Crops'!U17*$G7</f>
        <v>26012.699999999997</v>
      </c>
      <c r="Y7" s="104">
        <f>$F7*'UGA FAO - Data, Crops'!V17*$G7</f>
        <v>31834.589999999997</v>
      </c>
      <c r="Z7" s="104">
        <f>$F7*'UGA FAO - Data, Crops'!W17*$G7</f>
        <v>18580.5</v>
      </c>
      <c r="AA7" s="104">
        <f>$F7*'UGA FAO - Data, Crops'!X17*$G7</f>
        <v>21057.9</v>
      </c>
      <c r="AB7" s="104">
        <f>$F7*'UGA FAO - Data, Crops'!Y17*$G7</f>
        <v>18580.5</v>
      </c>
      <c r="AC7" s="104">
        <f>$F7*'UGA FAO - Data, Crops'!Z17*$G7</f>
        <v>23535.3</v>
      </c>
      <c r="AD7" s="104">
        <f>$F7*'UGA FAO - Data, Crops'!AA17*$G7</f>
        <v>27251.399999999998</v>
      </c>
      <c r="AE7" s="104">
        <f>$F7*'UGA FAO - Data, Crops'!AB17*$G7</f>
        <v>24774</v>
      </c>
      <c r="AF7" s="104">
        <f>$F7*'UGA FAO - Data, Crops'!AC17*$G7</f>
        <v>23535.3</v>
      </c>
      <c r="AG7" s="104">
        <f>$F7*'UGA FAO - Data, Crops'!AD17*$G7</f>
        <v>26012.699999999997</v>
      </c>
      <c r="AH7" s="104">
        <f>$F7*'UGA FAO - Data, Crops'!AE17*$G7</f>
        <v>24774</v>
      </c>
      <c r="AI7" s="104">
        <f>$F7*'UGA FAO - Data, Crops'!AF17*$G7</f>
        <v>28490.1</v>
      </c>
      <c r="AJ7" s="104">
        <f>$F7*'UGA FAO - Data, Crops'!AG17*$G7</f>
        <v>55741.5</v>
      </c>
      <c r="AK7" s="104">
        <f>$F7*'UGA FAO - Data, Crops'!AH17*$G7</f>
        <v>66889.799999999988</v>
      </c>
      <c r="AL7" s="104">
        <f>$F7*'UGA FAO - Data, Crops'!AI17*$G7</f>
        <v>75560.7</v>
      </c>
      <c r="AM7" s="104">
        <f>$F7*'UGA FAO - Data, Crops'!AJ17*$G7</f>
        <v>84231.6</v>
      </c>
      <c r="AN7" s="104">
        <f>$F7*'UGA FAO - Data, Crops'!AK17*$G7</f>
        <v>91663.799999999988</v>
      </c>
      <c r="AO7" s="104">
        <f>$F7*'UGA FAO - Data, Crops'!AL17*$G7</f>
        <v>95379.9</v>
      </c>
      <c r="AP7" s="104">
        <f>$F7*'UGA FAO - Data, Crops'!AM17*$G7</f>
        <v>95379.9</v>
      </c>
      <c r="AQ7" s="104">
        <f>$F7*'UGA FAO - Data, Crops'!AN17*$G7</f>
        <v>101573.4</v>
      </c>
      <c r="AR7" s="104">
        <f>$F7*'UGA FAO - Data, Crops'!AO17*$G7</f>
        <v>99096</v>
      </c>
      <c r="AS7" s="104">
        <f>$F7*'UGA FAO - Data, Crops'!AP17*$G7</f>
        <v>111483</v>
      </c>
      <c r="AT7" s="104">
        <f>$F7*'UGA FAO - Data, Crops'!AQ17*$G7</f>
        <v>117676.5</v>
      </c>
      <c r="AU7" s="104">
        <f>$F7*'UGA FAO - Data, Crops'!AR17*$G7</f>
        <v>135018.29999999999</v>
      </c>
      <c r="AV7" s="104">
        <f>$F7*'UGA FAO - Data, Crops'!AS17*$G7</f>
        <v>141211.79999999999</v>
      </c>
      <c r="AW7" s="104">
        <f>$F7*'UGA FAO - Data, Crops'!AT17*$G7</f>
        <v>148644</v>
      </c>
      <c r="AX7" s="104">
        <f>$F7*'UGA FAO - Data, Crops'!AU17*$G7</f>
        <v>163508.4</v>
      </c>
      <c r="AY7" s="104">
        <f>$F7*'UGA FAO - Data, Crops'!AV17*$G7</f>
        <v>149882.70000000001</v>
      </c>
      <c r="AZ7" s="104">
        <f>$F7*'UGA FAO - Data, Crops'!AW17*$G7</f>
        <v>189521.09999999998</v>
      </c>
      <c r="BA7" s="104">
        <f>$F7*'UGA FAO - Data, Crops'!AX17*$G7</f>
        <v>190759.8</v>
      </c>
      <c r="BB7" s="104">
        <f>$F7*'UGA FAO - Data, Crops'!AY17*$G7</f>
        <v>200669.40000000002</v>
      </c>
      <c r="BC7" s="104">
        <f>$F7*'UGA FAO - Data, Crops'!AZ17*$G7</f>
        <v>220311.46590000001</v>
      </c>
      <c r="BD7" s="104">
        <f>$F7*'UGA FAO - Data, Crops'!BA17*$G7</f>
        <v>254881.10550000001</v>
      </c>
      <c r="BE7" s="104">
        <f>$F7*'UGA FAO - Data, Crops'!BB17*$G7</f>
        <v>270174.09570000001</v>
      </c>
      <c r="BF7" s="104">
        <f>$F7*'UGA FAO - Data, Crops'!BC17*$G7</f>
        <v>288617.09999999998</v>
      </c>
      <c r="BG7" s="104">
        <f>$F7*'UGA FAO - Data, Crops'!BD17*$G7</f>
        <v>262604.40000000002</v>
      </c>
      <c r="BH7" s="104">
        <f>$F7*'UGA FAO - Data, Crops'!BE17*$G7</f>
        <v>265081.8</v>
      </c>
      <c r="BI7" s="104">
        <f>$F7*'UGA FAO - Data, Crops'!BF17*$G7</f>
        <v>293581.80959999998</v>
      </c>
      <c r="BJ7" s="104">
        <f>$F7*'UGA FAO - Data, Crops'!BG17*$G7</f>
        <v>295049.6691</v>
      </c>
      <c r="BK7" s="104">
        <f>$F7*'UGA FAO - Data, Crops'!BH17*$G7</f>
        <v>266209.01699999999</v>
      </c>
      <c r="BL7" s="104">
        <f>$F7*'UGA FAO - Data, Crops'!BI17*$G7</f>
        <v>296615.38589999999</v>
      </c>
      <c r="BM7" s="104">
        <f>$F7*'UGA FAO - Data, Crops'!BJ17*$G7</f>
        <v>304608.717</v>
      </c>
      <c r="BN7" s="104">
        <f>$F7*'UGA FAO - Data, Crops'!BK17*$G7</f>
        <v>272514</v>
      </c>
    </row>
    <row r="8" spans="1:66" s="103" customFormat="1" x14ac:dyDescent="0.35">
      <c r="A8" s="103">
        <v>19</v>
      </c>
      <c r="C8" s="103" t="s">
        <v>3</v>
      </c>
      <c r="D8" s="103" t="s">
        <v>0</v>
      </c>
      <c r="E8" s="159">
        <v>0.75960000000000005</v>
      </c>
      <c r="F8" s="212">
        <f t="shared" si="0"/>
        <v>0.24039999999999995</v>
      </c>
      <c r="G8" s="103">
        <v>3.5</v>
      </c>
      <c r="H8" s="104">
        <f>$F8*'UGA FAO - Data, Crops'!E18*$G8</f>
        <v>164914.39999999997</v>
      </c>
      <c r="I8" s="104">
        <f>$F8*'UGA FAO - Data, Crops'!F18*$G8</f>
        <v>159865.99999999997</v>
      </c>
      <c r="J8" s="104">
        <f>$F8*'UGA FAO - Data, Crops'!G18*$G8</f>
        <v>168279.99999999997</v>
      </c>
      <c r="K8" s="104">
        <f>$F8*'UGA FAO - Data, Crops'!H18*$G8</f>
        <v>185107.99999999994</v>
      </c>
      <c r="L8" s="104">
        <f>$F8*'UGA FAO - Data, Crops'!I18*$G8</f>
        <v>227177.99999999994</v>
      </c>
      <c r="M8" s="104">
        <f>$F8*'UGA FAO - Data, Crops'!J18*$G8</f>
        <v>229702.19999999995</v>
      </c>
      <c r="N8" s="104">
        <f>$F8*'UGA FAO - Data, Crops'!K18*$G8</f>
        <v>193521.99999999994</v>
      </c>
      <c r="O8" s="104">
        <f>$F8*'UGA FAO - Data, Crops'!L18*$G8</f>
        <v>287661.19759999996</v>
      </c>
      <c r="P8" s="104">
        <f>$F8*'UGA FAO - Data, Crops'!M18*$G8</f>
        <v>375273.65539999987</v>
      </c>
      <c r="Q8" s="104">
        <f>$F8*'UGA FAO - Data, Crops'!N18*$G8</f>
        <v>326463.19999999995</v>
      </c>
      <c r="R8" s="104">
        <f>$F8*'UGA FAO - Data, Crops'!O18*$G8</f>
        <v>354229.39999999991</v>
      </c>
      <c r="S8" s="104">
        <f>$F8*'UGA FAO - Data, Crops'!P18*$G8</f>
        <v>420699.99999999988</v>
      </c>
      <c r="T8" s="104">
        <f>$F8*'UGA FAO - Data, Crops'!Q18*$G8</f>
        <v>352546.59999999992</v>
      </c>
      <c r="U8" s="104">
        <f>$F8*'UGA FAO - Data, Crops'!R18*$G8</f>
        <v>361801.99999999988</v>
      </c>
      <c r="V8" s="104">
        <f>$F8*'UGA FAO - Data, Crops'!S18*$G8</f>
        <v>479597.99999999988</v>
      </c>
      <c r="W8" s="104">
        <f>$F8*'UGA FAO - Data, Crops'!T18*$G8</f>
        <v>567103.59999999986</v>
      </c>
      <c r="X8" s="104">
        <f>$F8*'UGA FAO - Data, Crops'!U18*$G8</f>
        <v>476232.39999999991</v>
      </c>
      <c r="Y8" s="104">
        <f>$F8*'UGA FAO - Data, Crops'!V18*$G8</f>
        <v>499791.59999999992</v>
      </c>
      <c r="Z8" s="104">
        <f>$F8*'UGA FAO - Data, Crops'!W18*$G8</f>
        <v>381154.19999999995</v>
      </c>
      <c r="AA8" s="104">
        <f>$F8*'UGA FAO - Data, Crops'!X18*$G8</f>
        <v>240640.39999999994</v>
      </c>
      <c r="AB8" s="104">
        <f>$F8*'UGA FAO - Data, Crops'!Y18*$G8</f>
        <v>287758.79999999993</v>
      </c>
      <c r="AC8" s="104">
        <f>$F8*'UGA FAO - Data, Crops'!Z18*$G8</f>
        <v>330670.19999999995</v>
      </c>
      <c r="AD8" s="104">
        <f>$F8*'UGA FAO - Data, Crops'!AA18*$G8</f>
        <v>347498.19999999995</v>
      </c>
      <c r="AE8" s="104">
        <f>$F8*'UGA FAO - Data, Crops'!AB18*$G8</f>
        <v>284393.19999999995</v>
      </c>
      <c r="AF8" s="104">
        <f>$F8*'UGA FAO - Data, Crops'!AC18*$G8</f>
        <v>297855.59999999992</v>
      </c>
      <c r="AG8" s="104">
        <f>$F8*'UGA FAO - Data, Crops'!AD18*$G8</f>
        <v>270930.79999999993</v>
      </c>
      <c r="AH8" s="104">
        <f>$F8*'UGA FAO - Data, Crops'!AE18*$G8</f>
        <v>300379.79999999993</v>
      </c>
      <c r="AI8" s="104">
        <f>$F8*'UGA FAO - Data, Crops'!AF18*$G8</f>
        <v>370215.99999999988</v>
      </c>
      <c r="AJ8" s="104">
        <f>$F8*'UGA FAO - Data, Crops'!AG18*$G8</f>
        <v>524684.41899999988</v>
      </c>
      <c r="AK8" s="104">
        <f>$F8*'UGA FAO - Data, Crops'!AH18*$G8</f>
        <v>506522.79999999987</v>
      </c>
      <c r="AL8" s="104">
        <f>$F8*'UGA FAO - Data, Crops'!AI18*$G8</f>
        <v>477073.79999999987</v>
      </c>
      <c r="AM8" s="104">
        <f>$F8*'UGA FAO - Data, Crops'!AJ18*$G8</f>
        <v>552799.79999999981</v>
      </c>
      <c r="AN8" s="104">
        <f>$F8*'UGA FAO - Data, Crops'!AK18*$G8</f>
        <v>676485.59999999986</v>
      </c>
      <c r="AO8" s="104">
        <f>$F8*'UGA FAO - Data, Crops'!AL18*$G8</f>
        <v>715189.99999999977</v>
      </c>
      <c r="AP8" s="104">
        <f>$F8*'UGA FAO - Data, Crops'!AM18*$G8</f>
        <v>768198.19999999984</v>
      </c>
      <c r="AQ8" s="104">
        <f>$F8*'UGA FAO - Data, Crops'!AN18*$G8</f>
        <v>638622.59999999986</v>
      </c>
      <c r="AR8" s="104">
        <f>$F8*'UGA FAO - Data, Crops'!AO18*$G8</f>
        <v>622635.99999999988</v>
      </c>
      <c r="AS8" s="104">
        <f>$F8*'UGA FAO - Data, Crops'!AP18*$G8</f>
        <v>777453.59999999986</v>
      </c>
      <c r="AT8" s="104">
        <f>$F8*'UGA FAO - Data, Crops'!AQ18*$G8</f>
        <v>885994.19999999984</v>
      </c>
      <c r="AU8" s="104">
        <f>$F8*'UGA FAO - Data, Crops'!AR18*$G8</f>
        <v>922174.39999999991</v>
      </c>
      <c r="AV8" s="104">
        <f>$F8*'UGA FAO - Data, Crops'!AS18*$G8</f>
        <v>987803.59999999974</v>
      </c>
      <c r="AW8" s="104">
        <f>$F8*'UGA FAO - Data, Crops'!AT18*$G8</f>
        <v>1023983.7999999998</v>
      </c>
      <c r="AX8" s="104">
        <f>$F8*'UGA FAO - Data, Crops'!AU18*$G8</f>
        <v>1093819.9999999998</v>
      </c>
      <c r="AY8" s="104">
        <f>$F8*'UGA FAO - Data, Crops'!AV18*$G8</f>
        <v>908711.99999999977</v>
      </c>
      <c r="AZ8" s="104">
        <f>$F8*'UGA FAO - Data, Crops'!AW18*$G8</f>
        <v>1040811.7999999998</v>
      </c>
      <c r="BA8" s="104">
        <f>$F8*'UGA FAO - Data, Crops'!AX18*$G8</f>
        <v>1058505.6005999998</v>
      </c>
      <c r="BB8" s="104">
        <f>$F8*'UGA FAO - Data, Crops'!AY18*$G8</f>
        <v>1061681.0441999999</v>
      </c>
      <c r="BC8" s="104">
        <f>$F8*'UGA FAO - Data, Crops'!AZ18*$G8</f>
        <v>1947764.4325999997</v>
      </c>
      <c r="BD8" s="104">
        <f>$F8*'UGA FAO - Data, Crops'!BA18*$G8</f>
        <v>1981214.2895999996</v>
      </c>
      <c r="BE8" s="104">
        <f>$F8*'UGA FAO - Data, Crops'!BB18*$G8</f>
        <v>1997063.7413999997</v>
      </c>
      <c r="BF8" s="104">
        <f>$F8*'UGA FAO - Data, Crops'!BC18*$G8</f>
        <v>2146411.3999999994</v>
      </c>
      <c r="BG8" s="104">
        <f>$F8*'UGA FAO - Data, Crops'!BD18*$G8</f>
        <v>2300387.5999999996</v>
      </c>
      <c r="BH8" s="104">
        <f>$F8*'UGA FAO - Data, Crops'!BE18*$G8</f>
        <v>2312167.1999999993</v>
      </c>
      <c r="BI8" s="104">
        <f>$F8*'UGA FAO - Data, Crops'!BF18*$G8</f>
        <v>2227566.9541999996</v>
      </c>
      <c r="BJ8" s="104">
        <f>$F8*'UGA FAO - Data, Crops'!BG18*$G8</f>
        <v>2366790.0465999995</v>
      </c>
      <c r="BK8" s="104">
        <f>$F8*'UGA FAO - Data, Crops'!BH18*$G8</f>
        <v>2089023.7129999995</v>
      </c>
      <c r="BL8" s="104">
        <f>$F8*'UGA FAO - Data, Crops'!BI18*$G8</f>
        <v>2214335.9391999994</v>
      </c>
      <c r="BM8" s="104">
        <f>$F8*'UGA FAO - Data, Crops'!BJ18*$G8</f>
        <v>2332964.9251999995</v>
      </c>
      <c r="BN8" s="104">
        <f>$F8*'UGA FAO - Data, Crops'!BK18*$G8</f>
        <v>2166604.9999999995</v>
      </c>
    </row>
    <row r="9" spans="1:66" s="103" customFormat="1" x14ac:dyDescent="0.35">
      <c r="C9" s="103" t="s">
        <v>8</v>
      </c>
      <c r="E9" s="223">
        <v>0.12</v>
      </c>
      <c r="F9" s="212">
        <f t="shared" si="0"/>
        <v>0.88</v>
      </c>
      <c r="G9" s="103">
        <v>3.5</v>
      </c>
      <c r="H9" s="104">
        <f>$F9*'UGA FAO - Data, Crops'!E19*$G9</f>
        <v>1293600</v>
      </c>
      <c r="I9" s="104">
        <f>$F9*'UGA FAO - Data, Crops'!F19*$G9</f>
        <v>1324400</v>
      </c>
      <c r="J9" s="104">
        <f>$F9*'UGA FAO - Data, Crops'!G19*$G9</f>
        <v>1324400</v>
      </c>
      <c r="K9" s="104">
        <f>$F9*'UGA FAO - Data, Crops'!H19*$G9</f>
        <v>1324400</v>
      </c>
      <c r="L9" s="104">
        <f>$F9*'UGA FAO - Data, Crops'!I19*$G9</f>
        <v>1573880</v>
      </c>
      <c r="M9" s="104">
        <f>$F9*'UGA FAO - Data, Crops'!J19*$G9</f>
        <v>1601600</v>
      </c>
      <c r="N9" s="104">
        <f>$F9*'UGA FAO - Data, Crops'!K19*$G9</f>
        <v>1771000</v>
      </c>
      <c r="O9" s="104">
        <f>$F9*'UGA FAO - Data, Crops'!L19*$G9</f>
        <v>2121781.1999999997</v>
      </c>
      <c r="P9" s="104">
        <f>$F9*'UGA FAO - Data, Crops'!M19*$G9</f>
        <v>2577137.64</v>
      </c>
      <c r="Q9" s="104">
        <f>$F9*'UGA FAO - Data, Crops'!N19*$G9</f>
        <v>2411640</v>
      </c>
      <c r="R9" s="104">
        <f>$F9*'UGA FAO - Data, Crops'!O19*$G9</f>
        <v>2002000</v>
      </c>
      <c r="S9" s="104">
        <f>$F9*'UGA FAO - Data, Crops'!P19*$G9</f>
        <v>1829520</v>
      </c>
      <c r="T9" s="104">
        <f>$F9*'UGA FAO - Data, Crops'!Q19*$G9</f>
        <v>1980440</v>
      </c>
      <c r="U9" s="104">
        <f>$F9*'UGA FAO - Data, Crops'!R19*$G9</f>
        <v>1820280</v>
      </c>
      <c r="V9" s="104">
        <f>$F9*'UGA FAO - Data, Crops'!S19*$G9</f>
        <v>2100560</v>
      </c>
      <c r="W9" s="104">
        <f>$F9*'UGA FAO - Data, Crops'!T19*$G9</f>
        <v>1774080</v>
      </c>
      <c r="X9" s="104">
        <f>$F9*'UGA FAO - Data, Crops'!U19*$G9</f>
        <v>1780240</v>
      </c>
      <c r="Y9" s="104">
        <f>$F9*'UGA FAO - Data, Crops'!V19*$G9</f>
        <v>1727880</v>
      </c>
      <c r="Z9" s="104">
        <f>$F9*'UGA FAO - Data, Crops'!W19*$G9</f>
        <v>1481480</v>
      </c>
      <c r="AA9" s="104">
        <f>$F9*'UGA FAO - Data, Crops'!X19*$G9</f>
        <v>1413720</v>
      </c>
      <c r="AB9" s="104">
        <f>$F9*'UGA FAO - Data, Crops'!Y19*$G9</f>
        <v>1478400</v>
      </c>
      <c r="AC9" s="104">
        <f>$F9*'UGA FAO - Data, Crops'!Z19*$G9</f>
        <v>1235080</v>
      </c>
      <c r="AD9" s="104">
        <f>$F9*'UGA FAO - Data, Crops'!AA19*$G9</f>
        <v>1678600</v>
      </c>
      <c r="AE9" s="104">
        <f>$F9*'UGA FAO - Data, Crops'!AB19*$G9</f>
        <v>1022560</v>
      </c>
      <c r="AF9" s="104">
        <f>$F9*'UGA FAO - Data, Crops'!AC19*$G9</f>
        <v>1477291.2</v>
      </c>
      <c r="AG9" s="104">
        <f>$F9*'UGA FAO - Data, Crops'!AD19*$G9</f>
        <v>1315160</v>
      </c>
      <c r="AH9" s="104">
        <f>$F9*'UGA FAO - Data, Crops'!AE19*$G9</f>
        <v>1595440</v>
      </c>
      <c r="AI9" s="104">
        <f>$F9*'UGA FAO - Data, Crops'!AF19*$G9</f>
        <v>1780240</v>
      </c>
      <c r="AJ9" s="104">
        <f>$F9*'UGA FAO - Data, Crops'!AG19*$G9</f>
        <v>1877500.24</v>
      </c>
      <c r="AK9" s="104">
        <f>$F9*'UGA FAO - Data, Crops'!AH19*$G9</f>
        <v>1724800</v>
      </c>
      <c r="AL9" s="104">
        <f>$F9*'UGA FAO - Data, Crops'!AI19*$G9</f>
        <v>1774080</v>
      </c>
      <c r="AM9" s="104">
        <f>$F9*'UGA FAO - Data, Crops'!AJ19*$G9</f>
        <v>1952720</v>
      </c>
      <c r="AN9" s="104">
        <f>$F9*'UGA FAO - Data, Crops'!AK19*$G9</f>
        <v>1878800</v>
      </c>
      <c r="AO9" s="104">
        <f>$F9*'UGA FAO - Data, Crops'!AL19*$G9</f>
        <v>1878800</v>
      </c>
      <c r="AP9" s="104">
        <f>$F9*'UGA FAO - Data, Crops'!AM19*$G9</f>
        <v>1946560</v>
      </c>
      <c r="AQ9" s="104">
        <f>$F9*'UGA FAO - Data, Crops'!AN19*$G9</f>
        <v>1355200</v>
      </c>
      <c r="AR9" s="104">
        <f>$F9*'UGA FAO - Data, Crops'!AO19*$G9</f>
        <v>1546160</v>
      </c>
      <c r="AS9" s="104">
        <f>$F9*'UGA FAO - Data, Crops'!AP19*$G9</f>
        <v>1977360</v>
      </c>
      <c r="AT9" s="104">
        <f>$F9*'UGA FAO - Data, Crops'!AQ19*$G9</f>
        <v>1866480</v>
      </c>
      <c r="AU9" s="104">
        <f>$F9*'UGA FAO - Data, Crops'!AR19*$G9</f>
        <v>1644720</v>
      </c>
      <c r="AV9" s="104">
        <f>$F9*'UGA FAO - Data, Crops'!AS19*$G9</f>
        <v>1798720</v>
      </c>
      <c r="AW9" s="104">
        <f>$F9*'UGA FAO - Data, Crops'!AT19*$G9</f>
        <v>1817200</v>
      </c>
      <c r="AX9" s="104">
        <f>$F9*'UGA FAO - Data, Crops'!AU19*$G9</f>
        <v>1971200</v>
      </c>
      <c r="AY9" s="104">
        <f>$F9*'UGA FAO - Data, Crops'!AV19*$G9</f>
        <v>2029720</v>
      </c>
      <c r="AZ9" s="104">
        <f>$F9*'UGA FAO - Data, Crops'!AW19*$G9</f>
        <v>2069760</v>
      </c>
      <c r="BA9" s="104">
        <f>$F9*'UGA FAO - Data, Crops'!AX19*$G9</f>
        <v>2115960</v>
      </c>
      <c r="BB9" s="104">
        <f>$F9*'UGA FAO - Data, Crops'!AY19*$G9</f>
        <v>2254560</v>
      </c>
      <c r="BC9" s="104">
        <f>$F9*'UGA FAO - Data, Crops'!AZ19*$G9</f>
        <v>847000</v>
      </c>
      <c r="BD9" s="104">
        <f>$F9*'UGA FAO - Data, Crops'!BA19*$G9</f>
        <v>770000</v>
      </c>
      <c r="BE9" s="104">
        <f>$F9*'UGA FAO - Data, Crops'!BB19*$G9</f>
        <v>825440</v>
      </c>
      <c r="BF9" s="104">
        <f>$F9*'UGA FAO - Data, Crops'!BC19*$G9</f>
        <v>790830.04</v>
      </c>
      <c r="BG9" s="104">
        <f>$F9*'UGA FAO - Data, Crops'!BD19*$G9</f>
        <v>752869.04</v>
      </c>
      <c r="BH9" s="104">
        <f>$F9*'UGA FAO - Data, Crops'!BE19*$G9</f>
        <v>700700</v>
      </c>
      <c r="BI9" s="104">
        <f>$F9*'UGA FAO - Data, Crops'!BF19*$G9</f>
        <v>728376.88</v>
      </c>
      <c r="BJ9" s="104">
        <f>$F9*'UGA FAO - Data, Crops'!BG19*$G9</f>
        <v>728370.72000000009</v>
      </c>
      <c r="BK9" s="104">
        <f>$F9*'UGA FAO - Data, Crops'!BH19*$G9</f>
        <v>595859.88</v>
      </c>
      <c r="BL9" s="104">
        <f>$F9*'UGA FAO - Data, Crops'!BI19*$G9</f>
        <v>650034</v>
      </c>
      <c r="BM9" s="104">
        <f>$F9*'UGA FAO - Data, Crops'!BJ19*$G9</f>
        <v>734758.64</v>
      </c>
      <c r="BN9" s="104">
        <f>$F9*'UGA FAO - Data, Crops'!BK19*$G9</f>
        <v>748760.32</v>
      </c>
    </row>
    <row r="10" spans="1:66" s="103" customFormat="1" x14ac:dyDescent="0.35">
      <c r="A10" s="103">
        <v>19</v>
      </c>
      <c r="C10" s="103" t="s">
        <v>1</v>
      </c>
      <c r="D10" s="103" t="s">
        <v>0</v>
      </c>
      <c r="E10" s="159">
        <v>0.124</v>
      </c>
      <c r="F10" s="212">
        <f t="shared" si="0"/>
        <v>0.876</v>
      </c>
      <c r="G10" s="103">
        <v>3.5</v>
      </c>
      <c r="H10" s="104">
        <f>$F10*'UGA FAO - Data, Crops'!E20*$G10</f>
        <v>846216</v>
      </c>
      <c r="I10" s="104">
        <f>$F10*'UGA FAO - Data, Crops'!F20*$G10</f>
        <v>852348</v>
      </c>
      <c r="J10" s="104">
        <f>$F10*'UGA FAO - Data, Crops'!G20*$G10</f>
        <v>861546</v>
      </c>
      <c r="K10" s="104">
        <f>$F10*'UGA FAO - Data, Crops'!H20*$G10</f>
        <v>830886</v>
      </c>
      <c r="L10" s="104">
        <f>$F10*'UGA FAO - Data, Crops'!I20*$G10</f>
        <v>833952</v>
      </c>
      <c r="M10" s="104">
        <f>$F10*'UGA FAO - Data, Crops'!J20*$G10</f>
        <v>830886</v>
      </c>
      <c r="N10" s="104">
        <f>$F10*'UGA FAO - Data, Crops'!K20*$G10</f>
        <v>821688</v>
      </c>
      <c r="O10" s="104">
        <f>$F10*'UGA FAO - Data, Crops'!L20*$G10</f>
        <v>778764</v>
      </c>
      <c r="P10" s="104">
        <f>$F10*'UGA FAO - Data, Crops'!M20*$G10</f>
        <v>1016808.24</v>
      </c>
      <c r="Q10" s="104">
        <f>$F10*'UGA FAO - Data, Crops'!N20*$G10</f>
        <v>1416492</v>
      </c>
      <c r="R10" s="104">
        <f>$F10*'UGA FAO - Data, Crops'!O20*$G10</f>
        <v>1066968</v>
      </c>
      <c r="S10" s="104">
        <f>$F10*'UGA FAO - Data, Crops'!P20*$G10</f>
        <v>1284654</v>
      </c>
      <c r="T10" s="104">
        <f>$F10*'UGA FAO - Data, Crops'!Q20*$G10</f>
        <v>1192674</v>
      </c>
      <c r="U10" s="104">
        <f>$F10*'UGA FAO - Data, Crops'!R20*$G10</f>
        <v>1057770</v>
      </c>
      <c r="V10" s="104">
        <f>$F10*'UGA FAO - Data, Crops'!S20*$G10</f>
        <v>1431822</v>
      </c>
      <c r="W10" s="104">
        <f>$F10*'UGA FAO - Data, Crops'!T20*$G10</f>
        <v>1195740</v>
      </c>
      <c r="X10" s="104">
        <f>$F10*'UGA FAO - Data, Crops'!U20*$G10</f>
        <v>1054704</v>
      </c>
      <c r="Y10" s="104">
        <f>$F10*'UGA FAO - Data, Crops'!V20*$G10</f>
        <v>1076166</v>
      </c>
      <c r="Z10" s="104">
        <f>$F10*'UGA FAO - Data, Crops'!W20*$G10</f>
        <v>968856</v>
      </c>
      <c r="AA10" s="104">
        <f>$F10*'UGA FAO - Data, Crops'!X20*$G10</f>
        <v>916734</v>
      </c>
      <c r="AB10" s="104">
        <f>$F10*'UGA FAO - Data, Crops'!Y20*$G10</f>
        <v>981120</v>
      </c>
      <c r="AC10" s="104">
        <f>$F10*'UGA FAO - Data, Crops'!Z20*$G10</f>
        <v>827820</v>
      </c>
      <c r="AD10" s="104">
        <f>$F10*'UGA FAO - Data, Crops'!AA20*$G10</f>
        <v>1247862</v>
      </c>
      <c r="AE10" s="104">
        <f>$F10*'UGA FAO - Data, Crops'!AB20*$G10</f>
        <v>757302</v>
      </c>
      <c r="AF10" s="104">
        <f>$F10*'UGA FAO - Data, Crops'!AC20*$G10</f>
        <v>951484.04399999988</v>
      </c>
      <c r="AG10" s="104">
        <f>$F10*'UGA FAO - Data, Crops'!AD20*$G10</f>
        <v>857413.03200000001</v>
      </c>
      <c r="AH10" s="104">
        <f>$F10*'UGA FAO - Data, Crops'!AE20*$G10</f>
        <v>965790</v>
      </c>
      <c r="AI10" s="104">
        <f>$F10*'UGA FAO - Data, Crops'!AF20*$G10</f>
        <v>1054704</v>
      </c>
      <c r="AJ10" s="104">
        <f>$F10*'UGA FAO - Data, Crops'!AG20*$G10</f>
        <v>1063294.932</v>
      </c>
      <c r="AK10" s="104">
        <f>$F10*'UGA FAO - Data, Crops'!AH20*$G10</f>
        <v>1103760</v>
      </c>
      <c r="AL10" s="104">
        <f>$F10*'UGA FAO - Data, Crops'!AI20*$G10</f>
        <v>1112958</v>
      </c>
      <c r="AM10" s="104">
        <f>$F10*'UGA FAO - Data, Crops'!AJ20*$G10</f>
        <v>1149750</v>
      </c>
      <c r="AN10" s="104">
        <f>$F10*'UGA FAO - Data, Crops'!AK20*$G10</f>
        <v>1174278</v>
      </c>
      <c r="AO10" s="104">
        <f>$F10*'UGA FAO - Data, Crops'!AL20*$G10</f>
        <v>1195740</v>
      </c>
      <c r="AP10" s="104">
        <f>$F10*'UGA FAO - Data, Crops'!AM20*$G10</f>
        <v>1223334</v>
      </c>
      <c r="AQ10" s="104">
        <f>$F10*'UGA FAO - Data, Crops'!AN20*$G10</f>
        <v>913668</v>
      </c>
      <c r="AR10" s="104">
        <f>$F10*'UGA FAO - Data, Crops'!AO20*$G10</f>
        <v>901404</v>
      </c>
      <c r="AS10" s="104">
        <f>$F10*'UGA FAO - Data, Crops'!AP20*$G10</f>
        <v>1287720</v>
      </c>
      <c r="AT10" s="104">
        <f>$F10*'UGA FAO - Data, Crops'!AQ20*$G10</f>
        <v>1266258</v>
      </c>
      <c r="AU10" s="104">
        <f>$F10*'UGA FAO - Data, Crops'!AR20*$G10</f>
        <v>1106826</v>
      </c>
      <c r="AV10" s="104">
        <f>$F10*'UGA FAO - Data, Crops'!AS20*$G10</f>
        <v>1296918</v>
      </c>
      <c r="AW10" s="104">
        <f>$F10*'UGA FAO - Data, Crops'!AT20*$G10</f>
        <v>1309182</v>
      </c>
      <c r="AX10" s="104">
        <f>$F10*'UGA FAO - Data, Crops'!AU20*$G10</f>
        <v>1290786</v>
      </c>
      <c r="AY10" s="104">
        <f>$F10*'UGA FAO - Data, Crops'!AV20*$G10</f>
        <v>1223334</v>
      </c>
      <c r="AZ10" s="104">
        <f>$F10*'UGA FAO - Data, Crops'!AW20*$G10</f>
        <v>1376634</v>
      </c>
      <c r="BA10" s="104">
        <f>$F10*'UGA FAO - Data, Crops'!AX20*$G10</f>
        <v>1349040</v>
      </c>
      <c r="BB10" s="104">
        <f>$F10*'UGA FAO - Data, Crops'!AY20*$G10</f>
        <v>1402934.148</v>
      </c>
      <c r="BC10" s="104">
        <f>$F10*'UGA FAO - Data, Crops'!AZ20*$G10</f>
        <v>1049448.8760000002</v>
      </c>
      <c r="BD10" s="104">
        <f>$F10*'UGA FAO - Data, Crops'!BA20*$G10</f>
        <v>1147631.3940000001</v>
      </c>
      <c r="BE10" s="104">
        <f>$F10*'UGA FAO - Data, Crops'!BB20*$G10</f>
        <v>1198128.4139999999</v>
      </c>
      <c r="BF10" s="104">
        <f>$F10*'UGA FAO - Data, Crops'!BC20*$G10</f>
        <v>1339842</v>
      </c>
      <c r="BG10" s="104">
        <f>$F10*'UGA FAO - Data, Crops'!BD20*$G10</f>
        <v>1030176</v>
      </c>
      <c r="BH10" s="104">
        <f>$F10*'UGA FAO - Data, Crops'!BE20*$G10</f>
        <v>916734</v>
      </c>
      <c r="BI10" s="104">
        <f>$F10*'UGA FAO - Data, Crops'!BF20*$G10</f>
        <v>915740.61600000004</v>
      </c>
      <c r="BJ10" s="104">
        <f>$F10*'UGA FAO - Data, Crops'!BG20*$G10</f>
        <v>1259267.52</v>
      </c>
      <c r="BK10" s="104">
        <f>$F10*'UGA FAO - Data, Crops'!BH20*$G10</f>
        <v>1120997.0519999999</v>
      </c>
      <c r="BL10" s="104">
        <f>$F10*'UGA FAO - Data, Crops'!BI20*$G10</f>
        <v>1258890.402</v>
      </c>
      <c r="BM10" s="104">
        <f>$F10*'UGA FAO - Data, Crops'!BJ20*$G10</f>
        <v>1139071.122</v>
      </c>
      <c r="BN10" s="104">
        <f>$F10*'UGA FAO - Data, Crops'!BK20*$G10</f>
        <v>1226400</v>
      </c>
    </row>
    <row r="11" spans="1:66" s="97" customFormat="1" x14ac:dyDescent="0.35">
      <c r="A11" s="97">
        <v>19</v>
      </c>
      <c r="C11" s="97" t="s">
        <v>332</v>
      </c>
      <c r="D11" s="97" t="s">
        <v>0</v>
      </c>
      <c r="E11" s="217">
        <v>0.68799999999999994</v>
      </c>
      <c r="F11" s="218">
        <f t="shared" si="0"/>
        <v>0.31200000000000006</v>
      </c>
      <c r="G11" s="97">
        <v>2.2999999999999998</v>
      </c>
      <c r="H11" s="219"/>
      <c r="I11" s="219"/>
      <c r="J11" s="219"/>
      <c r="K11" s="219"/>
      <c r="L11" s="219"/>
      <c r="M11" s="219"/>
      <c r="N11" s="220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</row>
    <row r="12" spans="1:66" s="97" customFormat="1" x14ac:dyDescent="0.35">
      <c r="A12" s="97">
        <v>19</v>
      </c>
      <c r="C12" s="97" t="s">
        <v>84</v>
      </c>
      <c r="D12" s="97" t="s">
        <v>0</v>
      </c>
      <c r="E12" s="217">
        <v>0.1084</v>
      </c>
      <c r="F12" s="218">
        <f t="shared" si="0"/>
        <v>0.89159999999999995</v>
      </c>
      <c r="G12" s="97">
        <v>2.2999999999999998</v>
      </c>
      <c r="H12" s="219"/>
      <c r="I12" s="219"/>
      <c r="J12" s="219"/>
      <c r="K12" s="219"/>
      <c r="L12" s="219"/>
      <c r="M12" s="219"/>
      <c r="N12" s="220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</row>
    <row r="13" spans="1:66" s="97" customFormat="1" x14ac:dyDescent="0.35">
      <c r="A13" s="97">
        <v>19</v>
      </c>
      <c r="C13" s="97" t="s">
        <v>350</v>
      </c>
      <c r="D13" s="97" t="s">
        <v>0</v>
      </c>
      <c r="E13" s="217">
        <v>0.13300000000000001</v>
      </c>
      <c r="F13" s="218">
        <f t="shared" si="0"/>
        <v>0.86699999999999999</v>
      </c>
      <c r="G13" s="97">
        <v>2.2999999999999998</v>
      </c>
      <c r="H13" s="219"/>
      <c r="I13" s="219"/>
      <c r="J13" s="219"/>
      <c r="K13" s="219"/>
      <c r="L13" s="219"/>
      <c r="M13" s="219"/>
      <c r="N13" s="220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</row>
    <row r="14" spans="1:66" s="97" customFormat="1" x14ac:dyDescent="0.35">
      <c r="A14" s="97">
        <v>19</v>
      </c>
      <c r="C14" s="97" t="s">
        <v>354</v>
      </c>
      <c r="D14" s="97" t="s">
        <v>0</v>
      </c>
      <c r="E14" s="217">
        <v>0.106</v>
      </c>
      <c r="F14" s="218">
        <f t="shared" si="0"/>
        <v>0.89400000000000002</v>
      </c>
      <c r="G14" s="97">
        <v>2.2999999999999998</v>
      </c>
      <c r="H14" s="219"/>
      <c r="I14" s="219"/>
      <c r="J14" s="219"/>
      <c r="K14" s="219"/>
      <c r="L14" s="219"/>
      <c r="M14" s="219"/>
      <c r="N14" s="220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</row>
    <row r="15" spans="1:66" s="97" customFormat="1" x14ac:dyDescent="0.35">
      <c r="A15" s="97">
        <v>19</v>
      </c>
      <c r="C15" s="97" t="s">
        <v>7</v>
      </c>
      <c r="D15" s="97" t="s">
        <v>0</v>
      </c>
      <c r="E15" s="217">
        <v>0.1</v>
      </c>
      <c r="F15" s="218">
        <f>1-E15</f>
        <v>0.9</v>
      </c>
      <c r="G15" s="97">
        <v>2.2999999999999998</v>
      </c>
      <c r="H15" s="219"/>
      <c r="I15" s="219"/>
      <c r="J15" s="219"/>
      <c r="K15" s="219"/>
      <c r="L15" s="219"/>
      <c r="M15" s="219"/>
      <c r="N15" s="220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</row>
    <row r="16" spans="1:66" s="58" customFormat="1" x14ac:dyDescent="0.35">
      <c r="C16" s="27" t="s">
        <v>458</v>
      </c>
      <c r="E16" s="157"/>
      <c r="F16" s="211"/>
      <c r="H16" s="61">
        <f>SUM(H5:H15)</f>
        <v>2308694.2400000002</v>
      </c>
      <c r="I16" s="61">
        <f t="shared" ref="I16:BN16" si="1">SUM(I5:I15)</f>
        <v>2341568.7999999998</v>
      </c>
      <c r="J16" s="61">
        <f t="shared" si="1"/>
        <v>2356269.855</v>
      </c>
      <c r="K16" s="61">
        <f t="shared" si="1"/>
        <v>2343243.0099999998</v>
      </c>
      <c r="L16" s="61">
        <f t="shared" si="1"/>
        <v>2640893.8250000002</v>
      </c>
      <c r="M16" s="61">
        <f t="shared" si="1"/>
        <v>2671656.9025999997</v>
      </c>
      <c r="N16" s="61">
        <f t="shared" si="1"/>
        <v>2798591.4847999997</v>
      </c>
      <c r="O16" s="61">
        <f t="shared" si="1"/>
        <v>3201878.9891999997</v>
      </c>
      <c r="P16" s="61">
        <f t="shared" si="1"/>
        <v>3985244.4183</v>
      </c>
      <c r="Q16" s="61">
        <f t="shared" si="1"/>
        <v>4184796.0079999999</v>
      </c>
      <c r="R16" s="61">
        <f t="shared" si="1"/>
        <v>3464616.8</v>
      </c>
      <c r="S16" s="61">
        <f t="shared" si="1"/>
        <v>3568287.19</v>
      </c>
      <c r="T16" s="61">
        <f t="shared" si="1"/>
        <v>3550402.8899999997</v>
      </c>
      <c r="U16" s="61">
        <f t="shared" si="1"/>
        <v>3274624.5</v>
      </c>
      <c r="V16" s="61">
        <f t="shared" si="1"/>
        <v>4060135.1999999997</v>
      </c>
      <c r="W16" s="61">
        <f t="shared" si="1"/>
        <v>3597133.9</v>
      </c>
      <c r="X16" s="61">
        <f t="shared" si="1"/>
        <v>3363501.0999999996</v>
      </c>
      <c r="Y16" s="61">
        <f t="shared" si="1"/>
        <v>3363805.79</v>
      </c>
      <c r="Z16" s="61">
        <f t="shared" si="1"/>
        <v>2860190.7</v>
      </c>
      <c r="AA16" s="61">
        <f t="shared" si="1"/>
        <v>2626560.2999999998</v>
      </c>
      <c r="AB16" s="61">
        <f t="shared" si="1"/>
        <v>2782051.3</v>
      </c>
      <c r="AC16" s="61">
        <f t="shared" si="1"/>
        <v>2437345.5</v>
      </c>
      <c r="AD16" s="61">
        <f t="shared" si="1"/>
        <v>3325499.6</v>
      </c>
      <c r="AE16" s="61">
        <f t="shared" si="1"/>
        <v>2103197.2000000002</v>
      </c>
      <c r="AF16" s="61">
        <f t="shared" si="1"/>
        <v>2766358.1439999999</v>
      </c>
      <c r="AG16" s="61">
        <f t="shared" si="1"/>
        <v>2486382.5239999997</v>
      </c>
      <c r="AH16" s="61">
        <f t="shared" si="1"/>
        <v>2906623.8</v>
      </c>
      <c r="AI16" s="61">
        <f t="shared" si="1"/>
        <v>3259962.0999999996</v>
      </c>
      <c r="AJ16" s="61">
        <f t="shared" si="1"/>
        <v>3543001.355</v>
      </c>
      <c r="AK16" s="61">
        <f t="shared" si="1"/>
        <v>3410068.5999999996</v>
      </c>
      <c r="AL16" s="61">
        <f t="shared" si="1"/>
        <v>3457888.5</v>
      </c>
      <c r="AM16" s="61">
        <f t="shared" si="1"/>
        <v>3757312.5999999996</v>
      </c>
      <c r="AN16" s="61">
        <f t="shared" si="1"/>
        <v>3839443.4</v>
      </c>
      <c r="AO16" s="61">
        <f t="shared" si="1"/>
        <v>3903325.9</v>
      </c>
      <c r="AP16" s="61">
        <f t="shared" si="1"/>
        <v>4051688.0999999996</v>
      </c>
      <c r="AQ16" s="61">
        <f t="shared" si="1"/>
        <v>3027280</v>
      </c>
      <c r="AR16" s="61">
        <f t="shared" si="1"/>
        <v>3187512</v>
      </c>
      <c r="AS16" s="61">
        <f t="shared" si="1"/>
        <v>4172232.5999999996</v>
      </c>
      <c r="AT16" s="61">
        <f t="shared" si="1"/>
        <v>4158672.6999999997</v>
      </c>
      <c r="AU16" s="61">
        <f t="shared" si="1"/>
        <v>3833026.7</v>
      </c>
      <c r="AV16" s="61">
        <f t="shared" si="1"/>
        <v>4252989.3999999994</v>
      </c>
      <c r="AW16" s="61">
        <f t="shared" si="1"/>
        <v>4327345.8</v>
      </c>
      <c r="AX16" s="61">
        <f t="shared" si="1"/>
        <v>4549674.3999999994</v>
      </c>
      <c r="AY16" s="61">
        <f t="shared" si="1"/>
        <v>4342008.6999999993</v>
      </c>
      <c r="AZ16" s="61">
        <f t="shared" si="1"/>
        <v>4707086.9000000004</v>
      </c>
      <c r="BA16" s="61">
        <f t="shared" si="1"/>
        <v>4750697.4005999994</v>
      </c>
      <c r="BB16" s="61">
        <f t="shared" si="1"/>
        <v>4958300.5921999998</v>
      </c>
      <c r="BC16" s="61">
        <f t="shared" si="1"/>
        <v>4102980.7744999998</v>
      </c>
      <c r="BD16" s="61">
        <f t="shared" si="1"/>
        <v>4194206.7890999997</v>
      </c>
      <c r="BE16" s="61">
        <f t="shared" si="1"/>
        <v>4331286.2511</v>
      </c>
      <c r="BF16" s="61">
        <f t="shared" si="1"/>
        <v>4612252.5399999991</v>
      </c>
      <c r="BG16" s="61">
        <f t="shared" si="1"/>
        <v>4386517.0399999991</v>
      </c>
      <c r="BH16" s="61">
        <f t="shared" si="1"/>
        <v>4235162.9999999991</v>
      </c>
      <c r="BI16" s="61">
        <f t="shared" si="1"/>
        <v>4209948.0837999992</v>
      </c>
      <c r="BJ16" s="61">
        <f t="shared" si="1"/>
        <v>4694163.8277000003</v>
      </c>
      <c r="BK16" s="61">
        <f t="shared" si="1"/>
        <v>4116820.061999999</v>
      </c>
      <c r="BL16" s="61">
        <f t="shared" si="1"/>
        <v>4464606.1270999992</v>
      </c>
      <c r="BM16" s="61">
        <f t="shared" si="1"/>
        <v>4558372.348199999</v>
      </c>
      <c r="BN16" s="61">
        <f t="shared" si="1"/>
        <v>4462011.311999999</v>
      </c>
    </row>
    <row r="17" spans="1:66" x14ac:dyDescent="0.35">
      <c r="E17" s="158"/>
      <c r="F17" s="212"/>
      <c r="G17" s="5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1:66" s="27" customFormat="1" x14ac:dyDescent="0.35">
      <c r="A18" s="27">
        <v>19</v>
      </c>
      <c r="C18" s="27" t="s">
        <v>459</v>
      </c>
      <c r="D18" s="27" t="s">
        <v>0</v>
      </c>
      <c r="E18" s="157"/>
      <c r="F18" s="211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</row>
    <row r="19" spans="1:66" s="33" customFormat="1" x14ac:dyDescent="0.35">
      <c r="A19" s="33">
        <v>19</v>
      </c>
      <c r="C19" s="33" t="s">
        <v>358</v>
      </c>
      <c r="D19" s="33" t="s">
        <v>0</v>
      </c>
      <c r="E19" s="159">
        <v>0.77</v>
      </c>
      <c r="F19" s="212">
        <f>1-E19</f>
        <v>0.22999999999999998</v>
      </c>
      <c r="G19" s="33">
        <v>1</v>
      </c>
      <c r="H19" s="67">
        <f>$F19*'UGA FAO - Data, Crops'!E23*$G19</f>
        <v>113849.99999999999</v>
      </c>
      <c r="I19" s="67">
        <f>$F19*'UGA FAO - Data, Crops'!F23*$G19</f>
        <v>126499.99999999999</v>
      </c>
      <c r="J19" s="67">
        <f>$F19*'UGA FAO - Data, Crops'!G23*$G19</f>
        <v>139150</v>
      </c>
      <c r="K19" s="67">
        <f>$F19*'UGA FAO - Data, Crops'!H23*$G19</f>
        <v>140300</v>
      </c>
      <c r="L19" s="67">
        <f>$F19*'UGA FAO - Data, Crops'!I23*$G19</f>
        <v>138000</v>
      </c>
      <c r="M19" s="67">
        <f>$F19*'UGA FAO - Data, Crops'!J23*$G19</f>
        <v>119599.99999999999</v>
      </c>
      <c r="N19" s="67">
        <f>$F19*'UGA FAO - Data, Crops'!K23*$G19</f>
        <v>151340</v>
      </c>
      <c r="O19" s="67">
        <f>$F19*'UGA FAO - Data, Crops'!L23*$G19</f>
        <v>151800</v>
      </c>
      <c r="P19" s="67">
        <f>$F19*'UGA FAO - Data, Crops'!M23*$G19</f>
        <v>184000</v>
      </c>
      <c r="Q19" s="67">
        <f>$F19*'UGA FAO - Data, Crops'!N23*$G19</f>
        <v>361100</v>
      </c>
      <c r="R19" s="67">
        <f>$F19*'UGA FAO - Data, Crops'!O23*$G19</f>
        <v>327750</v>
      </c>
      <c r="S19" s="67">
        <f>$F19*'UGA FAO - Data, Crops'!P23*$G19</f>
        <v>281566</v>
      </c>
      <c r="T19" s="67">
        <f>$F19*'UGA FAO - Data, Crops'!Q23*$G19</f>
        <v>283153</v>
      </c>
      <c r="U19" s="67">
        <f>$F19*'UGA FAO - Data, Crops'!R23*$G19</f>
        <v>410779.99999999994</v>
      </c>
      <c r="V19" s="67">
        <f>$F19*'UGA FAO - Data, Crops'!S23*$G19</f>
        <v>449189.99999999994</v>
      </c>
      <c r="W19" s="67">
        <f>$F19*'UGA FAO - Data, Crops'!T23*$G19</f>
        <v>460367.99999999994</v>
      </c>
      <c r="X19" s="67">
        <f>$F19*'UGA FAO - Data, Crops'!U23*$G19</f>
        <v>381454.99999999994</v>
      </c>
      <c r="Y19" s="67">
        <f>$F19*'UGA FAO - Data, Crops'!V23*$G19</f>
        <v>388400.99999999994</v>
      </c>
      <c r="Z19" s="67">
        <f>$F19*'UGA FAO - Data, Crops'!W23*$G19</f>
        <v>292560</v>
      </c>
      <c r="AA19" s="67">
        <f>$F19*'UGA FAO - Data, Crops'!X23*$G19</f>
        <v>276000</v>
      </c>
      <c r="AB19" s="67">
        <f>$F19*'UGA FAO - Data, Crops'!Y23*$G19</f>
        <v>299000</v>
      </c>
      <c r="AC19" s="67">
        <f>$F19*'UGA FAO - Data, Crops'!Z23*$G19</f>
        <v>342010</v>
      </c>
      <c r="AD19" s="67">
        <f>$F19*'UGA FAO - Data, Crops'!AA23*$G19</f>
        <v>423889.99999999994</v>
      </c>
      <c r="AE19" s="67">
        <f>$F19*'UGA FAO - Data, Crops'!AB23*$G19</f>
        <v>374900</v>
      </c>
      <c r="AF19" s="67">
        <f>$F19*'UGA FAO - Data, Crops'!AC23*$G19</f>
        <v>382719.99999999994</v>
      </c>
      <c r="AG19" s="67">
        <f>$F19*'UGA FAO - Data, Crops'!AD23*$G19</f>
        <v>428856.85</v>
      </c>
      <c r="AH19" s="67">
        <f>$F19*'UGA FAO - Data, Crops'!AE23*$G19</f>
        <v>385019.99999999994</v>
      </c>
      <c r="AI19" s="67">
        <f>$F19*'UGA FAO - Data, Crops'!AF23*$G19</f>
        <v>394679.99999999994</v>
      </c>
      <c r="AJ19" s="67">
        <f>$F19*'UGA FAO - Data, Crops'!AG23*$G19</f>
        <v>381292.85</v>
      </c>
      <c r="AK19" s="67">
        <f>$F19*'UGA FAO - Data, Crops'!AH23*$G19</f>
        <v>389389.99999999994</v>
      </c>
      <c r="AL19" s="67">
        <f>$F19*'UGA FAO - Data, Crops'!AI23*$G19</f>
        <v>410549.99999999994</v>
      </c>
      <c r="AM19" s="67">
        <f>$F19*'UGA FAO - Data, Crops'!AJ23*$G19</f>
        <v>438149.99999999994</v>
      </c>
      <c r="AN19" s="67">
        <f>$F19*'UGA FAO - Data, Crops'!AK23*$G19</f>
        <v>450339.99999999994</v>
      </c>
      <c r="AO19" s="67">
        <f>$F19*'UGA FAO - Data, Crops'!AL23*$G19</f>
        <v>489669.99999999994</v>
      </c>
      <c r="AP19" s="67">
        <f>$F19*'UGA FAO - Data, Crops'!AM23*$G19</f>
        <v>511289.99999999994</v>
      </c>
      <c r="AQ19" s="67">
        <f>$F19*'UGA FAO - Data, Crops'!AN23*$G19</f>
        <v>356040</v>
      </c>
      <c r="AR19" s="67">
        <f>$F19*'UGA FAO - Data, Crops'!AO23*$G19</f>
        <v>435619.99999999994</v>
      </c>
      <c r="AS19" s="67">
        <f>$F19*'UGA FAO - Data, Crops'!AP23*$G19</f>
        <v>500479.99999999994</v>
      </c>
      <c r="AT19" s="67">
        <f>$F19*'UGA FAO - Data, Crops'!AQ23*$G19</f>
        <v>541420</v>
      </c>
      <c r="AU19" s="67">
        <f>$F19*'UGA FAO - Data, Crops'!AR23*$G19</f>
        <v>551540</v>
      </c>
      <c r="AV19" s="67">
        <f>$F19*'UGA FAO - Data, Crops'!AS23*$G19</f>
        <v>578450</v>
      </c>
      <c r="AW19" s="67">
        <f>$F19*'UGA FAO - Data, Crops'!AT23*$G19</f>
        <v>596160</v>
      </c>
      <c r="AX19" s="67">
        <f>$F19*'UGA FAO - Data, Crops'!AU23*$G19</f>
        <v>600300</v>
      </c>
      <c r="AY19" s="67">
        <f>$F19*'UGA FAO - Data, Crops'!AV23*$G19</f>
        <v>609500</v>
      </c>
      <c r="AZ19" s="67">
        <f>$F19*'UGA FAO - Data, Crops'!AW23*$G19</f>
        <v>598920</v>
      </c>
      <c r="BA19" s="67">
        <f>$F19*'UGA FAO - Data, Crops'!AX23*$G19</f>
        <v>604440</v>
      </c>
      <c r="BB19" s="67">
        <f>$F19*'UGA FAO - Data, Crops'!AY23*$G19</f>
        <v>610353.29999999993</v>
      </c>
      <c r="BC19" s="67">
        <f>$F19*'UGA FAO - Data, Crops'!AZ23*$G19</f>
        <v>412619.99999999994</v>
      </c>
      <c r="BD19" s="67">
        <f>$F19*'UGA FAO - Data, Crops'!BA23*$G19</f>
        <v>446889.99999999994</v>
      </c>
      <c r="BE19" s="67">
        <f>$F19*'UGA FAO - Data, Crops'!BB23*$G19</f>
        <v>457009.99999999994</v>
      </c>
      <c r="BF19" s="67">
        <f>$F19*'UGA FAO - Data, Crops'!BC23*$G19</f>
        <v>413552.87999999995</v>
      </c>
      <c r="BG19" s="67">
        <f>$F19*'UGA FAO - Data, Crops'!BD23*$G19</f>
        <v>426011.05999999994</v>
      </c>
      <c r="BH19" s="67">
        <f>$F19*'UGA FAO - Data, Crops'!BE23*$G19</f>
        <v>416449.49999999994</v>
      </c>
      <c r="BI19" s="67">
        <f>$F19*'UGA FAO - Data, Crops'!BF23*$G19</f>
        <v>418117.68999999994</v>
      </c>
      <c r="BJ19" s="67">
        <f>$F19*'UGA FAO - Data, Crops'!BG23*$G19</f>
        <v>470385.18999999994</v>
      </c>
      <c r="BK19" s="67">
        <f>$F19*'UGA FAO - Data, Crops'!BH23*$G19</f>
        <v>439465.13999999996</v>
      </c>
      <c r="BL19" s="67">
        <f>$F19*'UGA FAO - Data, Crops'!BI23*$G19</f>
        <v>443931.97</v>
      </c>
      <c r="BM19" s="67">
        <f>$F19*'UGA FAO - Data, Crops'!BJ23*$G19</f>
        <v>449877.93</v>
      </c>
      <c r="BN19" s="67">
        <f>$F19*'UGA FAO - Data, Crops'!BK23*$G19</f>
        <v>448379.48</v>
      </c>
    </row>
    <row r="20" spans="1:66" s="33" customFormat="1" x14ac:dyDescent="0.35">
      <c r="A20" s="33">
        <v>19</v>
      </c>
      <c r="C20" s="33" t="s">
        <v>348</v>
      </c>
      <c r="D20" s="33" t="s">
        <v>0</v>
      </c>
      <c r="E20" s="159">
        <v>0.79</v>
      </c>
      <c r="F20" s="212">
        <f>1-E20</f>
        <v>0.20999999999999996</v>
      </c>
      <c r="G20" s="33">
        <v>1</v>
      </c>
      <c r="H20" s="67">
        <f>$F20*'UGA FAO - Data, Crops'!E24*$G20</f>
        <v>20999.999999999996</v>
      </c>
      <c r="I20" s="67">
        <f>$F20*'UGA FAO - Data, Crops'!F24*$G20</f>
        <v>23099.999999999996</v>
      </c>
      <c r="J20" s="67">
        <f>$F20*'UGA FAO - Data, Crops'!G24*$G20</f>
        <v>23099.999999999996</v>
      </c>
      <c r="K20" s="67">
        <f>$F20*'UGA FAO - Data, Crops'!H24*$G20</f>
        <v>25199.999999999996</v>
      </c>
      <c r="L20" s="67">
        <f>$F20*'UGA FAO - Data, Crops'!I24*$G20</f>
        <v>25199.999999999996</v>
      </c>
      <c r="M20" s="67">
        <f>$F20*'UGA FAO - Data, Crops'!J24*$G20</f>
        <v>27299.999999999996</v>
      </c>
      <c r="N20" s="67">
        <f>$F20*'UGA FAO - Data, Crops'!K24*$G20</f>
        <v>27299.999999999996</v>
      </c>
      <c r="O20" s="67">
        <f>$F20*'UGA FAO - Data, Crops'!L24*$G20</f>
        <v>29399.999999999996</v>
      </c>
      <c r="P20" s="67">
        <f>$F20*'UGA FAO - Data, Crops'!M24*$G20</f>
        <v>29399.999999999996</v>
      </c>
      <c r="Q20" s="67">
        <f>$F20*'UGA FAO - Data, Crops'!N24*$G20</f>
        <v>31499.999999999996</v>
      </c>
      <c r="R20" s="67">
        <f>$F20*'UGA FAO - Data, Crops'!O24*$G20</f>
        <v>26879.999999999996</v>
      </c>
      <c r="S20" s="67">
        <f>$F20*'UGA FAO - Data, Crops'!P24*$G20</f>
        <v>33977.999999999993</v>
      </c>
      <c r="T20" s="67">
        <f>$F20*'UGA FAO - Data, Crops'!Q24*$G20</f>
        <v>37085.999999999993</v>
      </c>
      <c r="U20" s="67">
        <f>$F20*'UGA FAO - Data, Crops'!R24*$G20</f>
        <v>41810.999999999993</v>
      </c>
      <c r="V20" s="67">
        <f>$F20*'UGA FAO - Data, Crops'!S24*$G20</f>
        <v>46409.999999999993</v>
      </c>
      <c r="W20" s="67">
        <f>$F20*'UGA FAO - Data, Crops'!T24*$G20</f>
        <v>72449.999999999985</v>
      </c>
      <c r="X20" s="67">
        <f>$F20*'UGA FAO - Data, Crops'!U24*$G20</f>
        <v>56069.999999999993</v>
      </c>
      <c r="Y20" s="67">
        <f>$F20*'UGA FAO - Data, Crops'!V24*$G20</f>
        <v>61613.999999999993</v>
      </c>
      <c r="Z20" s="67">
        <f>$F20*'UGA FAO - Data, Crops'!W24*$G20</f>
        <v>27509.999999999996</v>
      </c>
      <c r="AA20" s="67">
        <f>$F20*'UGA FAO - Data, Crops'!X24*$G20</f>
        <v>34859.999999999993</v>
      </c>
      <c r="AB20" s="67">
        <f>$F20*'UGA FAO - Data, Crops'!Y24*$G20</f>
        <v>36749.999999999993</v>
      </c>
      <c r="AC20" s="67">
        <f>$F20*'UGA FAO - Data, Crops'!Z24*$G20</f>
        <v>41159.999999999993</v>
      </c>
      <c r="AD20" s="67">
        <f>$F20*'UGA FAO - Data, Crops'!AA24*$G20</f>
        <v>43889.999999999993</v>
      </c>
      <c r="AE20" s="67">
        <f>$F20*'UGA FAO - Data, Crops'!AB24*$G20</f>
        <v>27719.999999999996</v>
      </c>
      <c r="AF20" s="67">
        <f>$F20*'UGA FAO - Data, Crops'!AC24*$G20</f>
        <v>35279.999999999993</v>
      </c>
      <c r="AG20" s="67">
        <f>$F20*'UGA FAO - Data, Crops'!AD24*$G20</f>
        <v>20579.999999999996</v>
      </c>
      <c r="AH20" s="67">
        <f>$F20*'UGA FAO - Data, Crops'!AE24*$G20</f>
        <v>38849.999999999993</v>
      </c>
      <c r="AI20" s="67">
        <f>$F20*'UGA FAO - Data, Crops'!AF24*$G20</f>
        <v>39899.999999999993</v>
      </c>
      <c r="AJ20" s="67">
        <f>$F20*'UGA FAO - Data, Crops'!AG24*$G20</f>
        <v>52079.999999999993</v>
      </c>
      <c r="AK20" s="67">
        <f>$F20*'UGA FAO - Data, Crops'!AH24*$G20</f>
        <v>47039.999999999993</v>
      </c>
      <c r="AL20" s="67">
        <f>$F20*'UGA FAO - Data, Crops'!AI24*$G20</f>
        <v>53339.999999999993</v>
      </c>
      <c r="AM20" s="67">
        <f>$F20*'UGA FAO - Data, Crops'!AJ24*$G20</f>
        <v>56279.999999999993</v>
      </c>
      <c r="AN20" s="67">
        <f>$F20*'UGA FAO - Data, Crops'!AK24*$G20</f>
        <v>67199.999999999985</v>
      </c>
      <c r="AO20" s="67">
        <f>$F20*'UGA FAO - Data, Crops'!AL24*$G20</f>
        <v>77279.999999999985</v>
      </c>
      <c r="AP20" s="67">
        <f>$F20*'UGA FAO - Data, Crops'!AM24*$G20</f>
        <v>84419.999999999985</v>
      </c>
      <c r="AQ20" s="67">
        <f>$F20*'UGA FAO - Data, Crops'!AN24*$G20</f>
        <v>66779.999999999985</v>
      </c>
      <c r="AR20" s="67">
        <f>$F20*'UGA FAO - Data, Crops'!AO24*$G20</f>
        <v>75599.999999999985</v>
      </c>
      <c r="AS20" s="67">
        <f>$F20*'UGA FAO - Data, Crops'!AP24*$G20</f>
        <v>80639.999999999985</v>
      </c>
      <c r="AT20" s="67">
        <f>$F20*'UGA FAO - Data, Crops'!AQ24*$G20</f>
        <v>94289.999999999985</v>
      </c>
      <c r="AU20" s="67">
        <f>$F20*'UGA FAO - Data, Crops'!AR24*$G20</f>
        <v>100379.99999999999</v>
      </c>
      <c r="AV20" s="67">
        <f>$F20*'UGA FAO - Data, Crops'!AS24*$G20</f>
        <v>106679.99999999999</v>
      </c>
      <c r="AW20" s="67">
        <f>$F20*'UGA FAO - Data, Crops'!AT24*$G20</f>
        <v>114659.99999999999</v>
      </c>
      <c r="AX20" s="67">
        <f>$F20*'UGA FAO - Data, Crops'!AU24*$G20</f>
        <v>116969.99999999999</v>
      </c>
      <c r="AY20" s="67">
        <f>$F20*'UGA FAO - Data, Crops'!AV24*$G20</f>
        <v>120329.99999999999</v>
      </c>
      <c r="AZ20" s="67">
        <f>$F20*'UGA FAO - Data, Crops'!AW24*$G20</f>
        <v>122849.99999999999</v>
      </c>
      <c r="BA20" s="67">
        <f>$F20*'UGA FAO - Data, Crops'!AX24*$G20</f>
        <v>131879.99999999997</v>
      </c>
      <c r="BB20" s="67">
        <f>$F20*'UGA FAO - Data, Crops'!AY24*$G20</f>
        <v>136499.99999999997</v>
      </c>
      <c r="BC20" s="67">
        <f>$F20*'UGA FAO - Data, Crops'!AZ24*$G20</f>
        <v>30869.999999999996</v>
      </c>
      <c r="BD20" s="67">
        <f>$F20*'UGA FAO - Data, Crops'!BA24*$G20</f>
        <v>34019.999999999993</v>
      </c>
      <c r="BE20" s="67">
        <f>$F20*'UGA FAO - Data, Crops'!BB24*$G20</f>
        <v>35069.999999999993</v>
      </c>
      <c r="BF20" s="67">
        <f>$F20*'UGA FAO - Data, Crops'!BC24*$G20</f>
        <v>37739.519999999997</v>
      </c>
      <c r="BG20" s="67">
        <f>$F20*'UGA FAO - Data, Crops'!BD24*$G20</f>
        <v>38871.62999999999</v>
      </c>
      <c r="BH20" s="67">
        <f>$F20*'UGA FAO - Data, Crops'!BE24*$G20</f>
        <v>36806.699999999997</v>
      </c>
      <c r="BI20" s="67">
        <f>$F20*'UGA FAO - Data, Crops'!BF24*$G20</f>
        <v>38000.759999999995</v>
      </c>
      <c r="BJ20" s="67">
        <f>$F20*'UGA FAO - Data, Crops'!BG24*$G20</f>
        <v>36349.529999999992</v>
      </c>
      <c r="BK20" s="67">
        <f>$F20*'UGA FAO - Data, Crops'!BH24*$G20</f>
        <v>35966.909999999996</v>
      </c>
      <c r="BL20" s="67">
        <f>$F20*'UGA FAO - Data, Crops'!BI24*$G20</f>
        <v>36381.239999999991</v>
      </c>
      <c r="BM20" s="67">
        <f>$F20*'UGA FAO - Data, Crops'!BJ24*$G20</f>
        <v>37585.799999999996</v>
      </c>
      <c r="BN20" s="67">
        <f>$F20*'UGA FAO - Data, Crops'!BK24*$G20</f>
        <v>38199.839999999997</v>
      </c>
    </row>
    <row r="21" spans="1:66" s="33" customFormat="1" x14ac:dyDescent="0.35">
      <c r="A21" s="33">
        <v>19</v>
      </c>
      <c r="C21" s="33" t="s">
        <v>336</v>
      </c>
      <c r="D21" s="33" t="s">
        <v>0</v>
      </c>
      <c r="E21" s="159">
        <v>0.6</v>
      </c>
      <c r="F21" s="212">
        <f>1-E21</f>
        <v>0.4</v>
      </c>
      <c r="G21" s="33">
        <v>0.8</v>
      </c>
      <c r="H21" s="67">
        <f>$F21*'UGA FAO - Data, Crops'!E25*$G21</f>
        <v>358400</v>
      </c>
      <c r="I21" s="67">
        <f>$F21*'UGA FAO - Data, Crops'!F25*$G21</f>
        <v>337600</v>
      </c>
      <c r="J21" s="67">
        <f>$F21*'UGA FAO - Data, Crops'!G25*$G21</f>
        <v>364800</v>
      </c>
      <c r="K21" s="67">
        <f>$F21*'UGA FAO - Data, Crops'!H25*$G21</f>
        <v>315200</v>
      </c>
      <c r="L21" s="67">
        <f>$F21*'UGA FAO - Data, Crops'!I25*$G21</f>
        <v>416000</v>
      </c>
      <c r="M21" s="67">
        <f>$F21*'UGA FAO - Data, Crops'!J25*$G21</f>
        <v>288000</v>
      </c>
      <c r="N21" s="67">
        <f>$F21*'UGA FAO - Data, Crops'!K25*$G21</f>
        <v>340160</v>
      </c>
      <c r="O21" s="67">
        <f>$F21*'UGA FAO - Data, Crops'!L25*$G21</f>
        <v>297600</v>
      </c>
      <c r="P21" s="67">
        <f>$F21*'UGA FAO - Data, Crops'!M25*$G21</f>
        <v>448000</v>
      </c>
      <c r="Q21" s="67">
        <f>$F21*'UGA FAO - Data, Crops'!N25*$G21</f>
        <v>824960</v>
      </c>
      <c r="R21" s="67">
        <f>$F21*'UGA FAO - Data, Crops'!O25*$G21</f>
        <v>773440</v>
      </c>
      <c r="S21" s="67">
        <f>$F21*'UGA FAO - Data, Crops'!P25*$G21</f>
        <v>848128</v>
      </c>
      <c r="T21" s="67">
        <f>$F21*'UGA FAO - Data, Crops'!Q25*$G21</f>
        <v>682208</v>
      </c>
      <c r="U21" s="67">
        <f>$F21*'UGA FAO - Data, Crops'!R25*$G21</f>
        <v>751968</v>
      </c>
      <c r="V21" s="67">
        <f>$F21*'UGA FAO - Data, Crops'!S25*$G21</f>
        <v>957472</v>
      </c>
      <c r="W21" s="67">
        <f>$F21*'UGA FAO - Data, Crops'!T25*$G21</f>
        <v>908096</v>
      </c>
      <c r="X21" s="67">
        <f>$F21*'UGA FAO - Data, Crops'!U25*$G21</f>
        <v>957888</v>
      </c>
      <c r="Y21" s="67">
        <f>$F21*'UGA FAO - Data, Crops'!V25*$G21</f>
        <v>649088</v>
      </c>
      <c r="Z21" s="67">
        <f>$F21*'UGA FAO - Data, Crops'!W25*$G21</f>
        <v>414080</v>
      </c>
      <c r="AA21" s="67">
        <f>$F21*'UGA FAO - Data, Crops'!X25*$G21</f>
        <v>663040</v>
      </c>
      <c r="AB21" s="67">
        <f>$F21*'UGA FAO - Data, Crops'!Y25*$G21</f>
        <v>970880</v>
      </c>
      <c r="AC21" s="67">
        <f>$F21*'UGA FAO - Data, Crops'!Z25*$G21</f>
        <v>1000640</v>
      </c>
      <c r="AD21" s="67">
        <f>$F21*'UGA FAO - Data, Crops'!AA25*$G21</f>
        <v>1036480</v>
      </c>
      <c r="AE21" s="67">
        <f>$F21*'UGA FAO - Data, Crops'!AB25*$G21</f>
        <v>950080</v>
      </c>
      <c r="AF21" s="67">
        <f>$F21*'UGA FAO - Data, Crops'!AC25*$G21</f>
        <v>863860.8</v>
      </c>
      <c r="AG21" s="67">
        <f>$F21*'UGA FAO - Data, Crops'!AD25*$G21</f>
        <v>928000</v>
      </c>
      <c r="AH21" s="67">
        <f>$F21*'UGA FAO - Data, Crops'!AE25*$G21</f>
        <v>992320</v>
      </c>
      <c r="AI21" s="67">
        <f>$F21*'UGA FAO - Data, Crops'!AF25*$G21</f>
        <v>1046720</v>
      </c>
      <c r="AJ21" s="67">
        <f>$F21*'UGA FAO - Data, Crops'!AG25*$G21</f>
        <v>1141880.3200000001</v>
      </c>
      <c r="AK21" s="67">
        <f>$F21*'UGA FAO - Data, Crops'!AH25*$G21</f>
        <v>1094400</v>
      </c>
      <c r="AL21" s="67">
        <f>$F21*'UGA FAO - Data, Crops'!AI25*$G21</f>
        <v>1033280</v>
      </c>
      <c r="AM21" s="67">
        <f>$F21*'UGA FAO - Data, Crops'!AJ25*$G21</f>
        <v>926720</v>
      </c>
      <c r="AN21" s="67">
        <f>$F21*'UGA FAO - Data, Crops'!AK25*$G21</f>
        <v>1004480</v>
      </c>
      <c r="AO21" s="67">
        <f>$F21*'UGA FAO - Data, Crops'!AL25*$G21</f>
        <v>665600</v>
      </c>
      <c r="AP21" s="67">
        <f>$F21*'UGA FAO - Data, Crops'!AM25*$G21</f>
        <v>711680</v>
      </c>
      <c r="AQ21" s="67">
        <f>$F21*'UGA FAO - Data, Crops'!AN25*$G21</f>
        <v>718400</v>
      </c>
      <c r="AR21" s="67">
        <f>$F21*'UGA FAO - Data, Crops'!AO25*$G21</f>
        <v>733120</v>
      </c>
      <c r="AS21" s="67">
        <f>$F21*'UGA FAO - Data, Crops'!AP25*$G21</f>
        <v>1025280</v>
      </c>
      <c r="AT21" s="67">
        <f>$F21*'UGA FAO - Data, Crops'!AQ25*$G21</f>
        <v>1560000</v>
      </c>
      <c r="AU21" s="67">
        <f>$F21*'UGA FAO - Data, Crops'!AR25*$G21</f>
        <v>1589120</v>
      </c>
      <c r="AV21" s="67">
        <f>$F21*'UGA FAO - Data, Crops'!AS25*$G21</f>
        <v>1684800</v>
      </c>
      <c r="AW21" s="67">
        <f>$F21*'UGA FAO - Data, Crops'!AT25*$G21</f>
        <v>1719360</v>
      </c>
      <c r="AX21" s="67">
        <f>$F21*'UGA FAO - Data, Crops'!AU25*$G21</f>
        <v>1744000</v>
      </c>
      <c r="AY21" s="67">
        <f>$F21*'UGA FAO - Data, Crops'!AV25*$G21</f>
        <v>1760000</v>
      </c>
      <c r="AZ21" s="67">
        <f>$F21*'UGA FAO - Data, Crops'!AW25*$G21</f>
        <v>1784320</v>
      </c>
      <c r="BA21" s="67">
        <f>$F21*'UGA FAO - Data, Crops'!AX25*$G21</f>
        <v>1576320</v>
      </c>
      <c r="BB21" s="67">
        <f>$F21*'UGA FAO - Data, Crops'!AY25*$G21</f>
        <v>1591360</v>
      </c>
      <c r="BC21" s="67">
        <f>$F21*'UGA FAO - Data, Crops'!AZ25*$G21</f>
        <v>920198.08000000007</v>
      </c>
      <c r="BD21" s="67">
        <f>$F21*'UGA FAO - Data, Crops'!BA25*$G21</f>
        <v>944694.7200000002</v>
      </c>
      <c r="BE21" s="67">
        <f>$F21*'UGA FAO - Data, Crops'!BB25*$G21</f>
        <v>965477.76</v>
      </c>
      <c r="BF21" s="67">
        <f>$F21*'UGA FAO - Data, Crops'!BC25*$G21</f>
        <v>867840</v>
      </c>
      <c r="BG21" s="67">
        <f>$F21*'UGA FAO - Data, Crops'!BD25*$G21</f>
        <v>897920</v>
      </c>
      <c r="BH21" s="67">
        <f>$F21*'UGA FAO - Data, Crops'!BE25*$G21</f>
        <v>953280</v>
      </c>
      <c r="BI21" s="67">
        <f>$F21*'UGA FAO - Data, Crops'!BF25*$G21</f>
        <v>900070.7200000002</v>
      </c>
      <c r="BJ21" s="67">
        <f>$F21*'UGA FAO - Data, Crops'!BG25*$G21</f>
        <v>872795.84000000008</v>
      </c>
      <c r="BK21" s="67">
        <f>$F21*'UGA FAO - Data, Crops'!BH25*$G21</f>
        <v>873276.16</v>
      </c>
      <c r="BL21" s="67">
        <f>$F21*'UGA FAO - Data, Crops'!BI25*$G21</f>
        <v>873363.20000000007</v>
      </c>
      <c r="BM21" s="67">
        <f>$F21*'UGA FAO - Data, Crops'!BJ25*$G21</f>
        <v>902184.64000000013</v>
      </c>
      <c r="BN21" s="67">
        <f>$F21*'UGA FAO - Data, Crops'!BK25*$G21</f>
        <v>909320</v>
      </c>
    </row>
    <row r="22" spans="1:66" s="97" customFormat="1" x14ac:dyDescent="0.35">
      <c r="A22" s="97">
        <v>19</v>
      </c>
      <c r="C22" s="97" t="s">
        <v>349</v>
      </c>
      <c r="D22" s="97" t="s">
        <v>0</v>
      </c>
      <c r="E22" s="217">
        <v>0.92</v>
      </c>
      <c r="F22" s="218">
        <f>1-E22</f>
        <v>7.999999999999996E-2</v>
      </c>
      <c r="G22" s="97">
        <v>1</v>
      </c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</row>
    <row r="23" spans="1:66" s="97" customFormat="1" x14ac:dyDescent="0.35">
      <c r="A23" s="97">
        <v>19</v>
      </c>
      <c r="C23" s="97" t="s">
        <v>353</v>
      </c>
      <c r="D23" s="97" t="s">
        <v>0</v>
      </c>
      <c r="E23" s="217">
        <v>0.77</v>
      </c>
      <c r="F23" s="218">
        <f>1-E23</f>
        <v>0.22999999999999998</v>
      </c>
      <c r="G23" s="97">
        <v>1</v>
      </c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</row>
    <row r="24" spans="1:66" s="27" customFormat="1" x14ac:dyDescent="0.35">
      <c r="C24" s="27" t="s">
        <v>460</v>
      </c>
      <c r="E24" s="157"/>
      <c r="F24" s="211"/>
      <c r="H24" s="143">
        <f>SUM(H18:H23)</f>
        <v>493250</v>
      </c>
      <c r="I24" s="143">
        <f t="shared" ref="I24:BN24" si="2">SUM(I18:I23)</f>
        <v>487200</v>
      </c>
      <c r="J24" s="143">
        <f t="shared" si="2"/>
        <v>527050</v>
      </c>
      <c r="K24" s="143">
        <f t="shared" si="2"/>
        <v>480700</v>
      </c>
      <c r="L24" s="143">
        <f t="shared" si="2"/>
        <v>579200</v>
      </c>
      <c r="M24" s="143">
        <f t="shared" si="2"/>
        <v>434900</v>
      </c>
      <c r="N24" s="143">
        <f t="shared" si="2"/>
        <v>518800</v>
      </c>
      <c r="O24" s="143">
        <f t="shared" si="2"/>
        <v>478800</v>
      </c>
      <c r="P24" s="143">
        <f t="shared" si="2"/>
        <v>661400</v>
      </c>
      <c r="Q24" s="143">
        <f t="shared" si="2"/>
        <v>1217560</v>
      </c>
      <c r="R24" s="143">
        <f t="shared" si="2"/>
        <v>1128070</v>
      </c>
      <c r="S24" s="143">
        <f t="shared" si="2"/>
        <v>1163672</v>
      </c>
      <c r="T24" s="143">
        <f t="shared" si="2"/>
        <v>1002447</v>
      </c>
      <c r="U24" s="143">
        <f t="shared" si="2"/>
        <v>1204559</v>
      </c>
      <c r="V24" s="143">
        <f t="shared" si="2"/>
        <v>1453072</v>
      </c>
      <c r="W24" s="143">
        <f t="shared" si="2"/>
        <v>1440914</v>
      </c>
      <c r="X24" s="143">
        <f t="shared" si="2"/>
        <v>1395413</v>
      </c>
      <c r="Y24" s="143">
        <f t="shared" si="2"/>
        <v>1099103</v>
      </c>
      <c r="Z24" s="143">
        <f t="shared" si="2"/>
        <v>734150</v>
      </c>
      <c r="AA24" s="143">
        <f t="shared" si="2"/>
        <v>973900</v>
      </c>
      <c r="AB24" s="143">
        <f t="shared" si="2"/>
        <v>1306630</v>
      </c>
      <c r="AC24" s="143">
        <f t="shared" si="2"/>
        <v>1383810</v>
      </c>
      <c r="AD24" s="143">
        <f t="shared" si="2"/>
        <v>1504260</v>
      </c>
      <c r="AE24" s="143">
        <f t="shared" si="2"/>
        <v>1352700</v>
      </c>
      <c r="AF24" s="143">
        <f t="shared" si="2"/>
        <v>1281860.8</v>
      </c>
      <c r="AG24" s="143">
        <f t="shared" si="2"/>
        <v>1377436.85</v>
      </c>
      <c r="AH24" s="143">
        <f t="shared" si="2"/>
        <v>1416190</v>
      </c>
      <c r="AI24" s="143">
        <f t="shared" si="2"/>
        <v>1481300</v>
      </c>
      <c r="AJ24" s="143">
        <f t="shared" si="2"/>
        <v>1575253.17</v>
      </c>
      <c r="AK24" s="143">
        <f t="shared" si="2"/>
        <v>1530830</v>
      </c>
      <c r="AL24" s="143">
        <f t="shared" si="2"/>
        <v>1497170</v>
      </c>
      <c r="AM24" s="143">
        <f t="shared" si="2"/>
        <v>1421150</v>
      </c>
      <c r="AN24" s="143">
        <f t="shared" si="2"/>
        <v>1522020</v>
      </c>
      <c r="AO24" s="143">
        <f t="shared" si="2"/>
        <v>1232550</v>
      </c>
      <c r="AP24" s="143">
        <f t="shared" si="2"/>
        <v>1307390</v>
      </c>
      <c r="AQ24" s="143">
        <f t="shared" si="2"/>
        <v>1141220</v>
      </c>
      <c r="AR24" s="143">
        <f t="shared" si="2"/>
        <v>1244340</v>
      </c>
      <c r="AS24" s="143">
        <f t="shared" si="2"/>
        <v>1606400</v>
      </c>
      <c r="AT24" s="143">
        <f t="shared" si="2"/>
        <v>2195710</v>
      </c>
      <c r="AU24" s="143">
        <f t="shared" si="2"/>
        <v>2241040</v>
      </c>
      <c r="AV24" s="143">
        <f t="shared" si="2"/>
        <v>2369930</v>
      </c>
      <c r="AW24" s="143">
        <f t="shared" si="2"/>
        <v>2430180</v>
      </c>
      <c r="AX24" s="143">
        <f t="shared" si="2"/>
        <v>2461270</v>
      </c>
      <c r="AY24" s="143">
        <f t="shared" si="2"/>
        <v>2489830</v>
      </c>
      <c r="AZ24" s="143">
        <f t="shared" si="2"/>
        <v>2506090</v>
      </c>
      <c r="BA24" s="143">
        <f t="shared" si="2"/>
        <v>2312640</v>
      </c>
      <c r="BB24" s="143">
        <f t="shared" si="2"/>
        <v>2338213.2999999998</v>
      </c>
      <c r="BC24" s="143">
        <f t="shared" si="2"/>
        <v>1363688.08</v>
      </c>
      <c r="BD24" s="143">
        <f t="shared" si="2"/>
        <v>1425604.7200000002</v>
      </c>
      <c r="BE24" s="143">
        <f t="shared" si="2"/>
        <v>1457557.76</v>
      </c>
      <c r="BF24" s="143">
        <f t="shared" si="2"/>
        <v>1319132.3999999999</v>
      </c>
      <c r="BG24" s="143">
        <f t="shared" si="2"/>
        <v>1362802.69</v>
      </c>
      <c r="BH24" s="143">
        <f t="shared" si="2"/>
        <v>1406536.2</v>
      </c>
      <c r="BI24" s="143">
        <f t="shared" si="2"/>
        <v>1356189.1700000002</v>
      </c>
      <c r="BJ24" s="143">
        <f t="shared" si="2"/>
        <v>1379530.56</v>
      </c>
      <c r="BK24" s="143">
        <f t="shared" si="2"/>
        <v>1348708.21</v>
      </c>
      <c r="BL24" s="143">
        <f t="shared" si="2"/>
        <v>1353676.4100000001</v>
      </c>
      <c r="BM24" s="143">
        <f t="shared" si="2"/>
        <v>1389648.37</v>
      </c>
      <c r="BN24" s="143">
        <f t="shared" si="2"/>
        <v>1395899.3199999998</v>
      </c>
    </row>
    <row r="25" spans="1:66" s="57" customFormat="1" x14ac:dyDescent="0.35">
      <c r="E25" s="158"/>
      <c r="F25" s="212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</row>
    <row r="26" spans="1:66" s="57" customFormat="1" x14ac:dyDescent="0.35">
      <c r="C26" s="27" t="s">
        <v>486</v>
      </c>
      <c r="E26" s="158"/>
      <c r="F26" s="212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</row>
    <row r="27" spans="1:66" s="69" customFormat="1" x14ac:dyDescent="0.35">
      <c r="A27" s="69">
        <v>19</v>
      </c>
      <c r="C27" s="69" t="s">
        <v>362</v>
      </c>
      <c r="D27" s="69" t="s">
        <v>0</v>
      </c>
      <c r="E27" s="158">
        <v>0.8</v>
      </c>
      <c r="F27" s="212">
        <f>1-E27</f>
        <v>0.19999999999999996</v>
      </c>
      <c r="G27" s="69">
        <v>0.7</v>
      </c>
      <c r="H27" s="122">
        <f>$F27*'UGA FAO - Data, Crops'!E28*$G27</f>
        <v>169539.99999999994</v>
      </c>
      <c r="I27" s="122">
        <f>$F27*'UGA FAO - Data, Crops'!F28*$G27</f>
        <v>183399.99999999994</v>
      </c>
      <c r="J27" s="122">
        <f>$F27*'UGA FAO - Data, Crops'!G28*$G27</f>
        <v>212799.99999999994</v>
      </c>
      <c r="K27" s="122">
        <f>$F27*'UGA FAO - Data, Crops'!H28*$G27</f>
        <v>216999.99999999994</v>
      </c>
      <c r="L27" s="122">
        <f>$F27*'UGA FAO - Data, Crops'!I28*$G27</f>
        <v>207199.99999999994</v>
      </c>
      <c r="M27" s="122">
        <f>$F27*'UGA FAO - Data, Crops'!J28*$G27</f>
        <v>223999.99999999994</v>
      </c>
      <c r="N27" s="122">
        <f>$F27*'UGA FAO - Data, Crops'!K28*$G27</f>
        <v>230999.99999999994</v>
      </c>
      <c r="O27" s="122">
        <f>$F27*'UGA FAO - Data, Crops'!L28*$G27</f>
        <v>234079.99999999994</v>
      </c>
      <c r="P27" s="122">
        <f>$F27*'UGA FAO - Data, Crops'!M28*$G27</f>
        <v>230999.99999999994</v>
      </c>
      <c r="Q27" s="122">
        <f>$F27*'UGA FAO - Data, Crops'!N28*$G27</f>
        <v>244999.99999999994</v>
      </c>
      <c r="R27" s="122">
        <f>$F27*'UGA FAO - Data, Crops'!O28*$G27</f>
        <v>240799.99999999994</v>
      </c>
      <c r="S27" s="122">
        <f>$F27*'UGA FAO - Data, Crops'!P28*$G27</f>
        <v>216999.99999999994</v>
      </c>
      <c r="T27" s="122">
        <f>$F27*'UGA FAO - Data, Crops'!Q28*$G27</f>
        <v>171247.99999999994</v>
      </c>
      <c r="U27" s="122">
        <f>$F27*'UGA FAO - Data, Crops'!R28*$G27</f>
        <v>100799.99999999997</v>
      </c>
      <c r="V27" s="122">
        <f>$F27*'UGA FAO - Data, Crops'!S28*$G27</f>
        <v>65066.399999999987</v>
      </c>
      <c r="W27" s="122">
        <f>$F27*'UGA FAO - Data, Crops'!T28*$G27</f>
        <v>78864.239999999976</v>
      </c>
      <c r="X27" s="122">
        <f>$F27*'UGA FAO - Data, Crops'!U28*$G27</f>
        <v>88776.799999999974</v>
      </c>
      <c r="Y27" s="122">
        <f>$F27*'UGA FAO - Data, Crops'!V28*$G27</f>
        <v>60199.999999999985</v>
      </c>
      <c r="Z27" s="122">
        <f>$F27*'UGA FAO - Data, Crops'!W28*$G27</f>
        <v>48999.999999999985</v>
      </c>
      <c r="AA27" s="122">
        <f>$F27*'UGA FAO - Data, Crops'!X28*$G27</f>
        <v>47599.999999999985</v>
      </c>
      <c r="AB27" s="122">
        <f>$F27*'UGA FAO - Data, Crops'!Y28*$G27</f>
        <v>50399.999999999985</v>
      </c>
      <c r="AC27" s="122">
        <f>$F27*'UGA FAO - Data, Crops'!Z28*$G27</f>
        <v>53199.999999999985</v>
      </c>
      <c r="AD27" s="122">
        <f>$F27*'UGA FAO - Data, Crops'!AA28*$G27</f>
        <v>53199.999999999985</v>
      </c>
      <c r="AE27" s="122">
        <f>$F27*'UGA FAO - Data, Crops'!AB28*$G27</f>
        <v>53199.999999999985</v>
      </c>
      <c r="AF27" s="122">
        <f>$F27*'UGA FAO - Data, Crops'!AC28*$G27</f>
        <v>53199.999999999985</v>
      </c>
      <c r="AG27" s="122">
        <f>$F27*'UGA FAO - Data, Crops'!AD28*$G27</f>
        <v>53199.999999999985</v>
      </c>
      <c r="AH27" s="122">
        <f>$F27*'UGA FAO - Data, Crops'!AE28*$G27</f>
        <v>53199.999999999985</v>
      </c>
      <c r="AI27" s="122">
        <f>$F27*'UGA FAO - Data, Crops'!AF28*$G27</f>
        <v>55999.999999999985</v>
      </c>
      <c r="AJ27" s="122">
        <f>$F27*'UGA FAO - Data, Crops'!AG28*$G27</f>
        <v>71399.999999999971</v>
      </c>
      <c r="AK27" s="122">
        <f>$F27*'UGA FAO - Data, Crops'!AH28*$G27</f>
        <v>85399.999999999971</v>
      </c>
      <c r="AL27" s="122">
        <f>$F27*'UGA FAO - Data, Crops'!AI28*$G27</f>
        <v>118299.99999999997</v>
      </c>
      <c r="AM27" s="122">
        <f>$F27*'UGA FAO - Data, Crops'!AJ28*$G27</f>
        <v>134399.99999999997</v>
      </c>
      <c r="AN27" s="122">
        <f>$F27*'UGA FAO - Data, Crops'!AK28*$G27</f>
        <v>132999.99999999997</v>
      </c>
      <c r="AO27" s="122">
        <f>$F27*'UGA FAO - Data, Crops'!AL28*$G27</f>
        <v>132999.99999999997</v>
      </c>
      <c r="AP27" s="122">
        <f>$F27*'UGA FAO - Data, Crops'!AM28*$G27</f>
        <v>160999.99999999994</v>
      </c>
      <c r="AQ27" s="122">
        <f>$F27*'UGA FAO - Data, Crops'!AN28*$G27</f>
        <v>202999.99999999994</v>
      </c>
      <c r="AR27" s="122">
        <f>$F27*'UGA FAO - Data, Crops'!AO28*$G27</f>
        <v>223999.99999999994</v>
      </c>
      <c r="AS27" s="122">
        <f>$F27*'UGA FAO - Data, Crops'!AP28*$G27</f>
        <v>216999.99999999994</v>
      </c>
      <c r="AT27" s="122">
        <f>$F27*'UGA FAO - Data, Crops'!AQ28*$G27</f>
        <v>198820.99999999994</v>
      </c>
      <c r="AU27" s="122">
        <f>$F27*'UGA FAO - Data, Crops'!AR28*$G27</f>
        <v>206670.09999999995</v>
      </c>
      <c r="AV27" s="122">
        <f>$F27*'UGA FAO - Data, Crops'!AS28*$G27</f>
        <v>215963.85999999993</v>
      </c>
      <c r="AW27" s="122">
        <f>$F27*'UGA FAO - Data, Crops'!AT28*$G27</f>
        <v>258999.99999999994</v>
      </c>
      <c r="AX27" s="122">
        <f>$F27*'UGA FAO - Data, Crops'!AU28*$G27</f>
        <v>300999.99999999988</v>
      </c>
      <c r="AY27" s="122">
        <f>$F27*'UGA FAO - Data, Crops'!AV28*$G27</f>
        <v>328999.99999999988</v>
      </c>
      <c r="AZ27" s="122">
        <f>$F27*'UGA FAO - Data, Crops'!AW28*$G27</f>
        <v>328999.99999999988</v>
      </c>
      <c r="BA27" s="122">
        <f>$F27*'UGA FAO - Data, Crops'!AX28*$G27</f>
        <v>342999.99999999988</v>
      </c>
      <c r="BB27" s="122">
        <f>$F27*'UGA FAO - Data, Crops'!AY28*$G27</f>
        <v>328999.99999999988</v>
      </c>
      <c r="BC27" s="122">
        <f>$F27*'UGA FAO - Data, Crops'!AZ28*$G27</f>
        <v>384999.99999999988</v>
      </c>
      <c r="BD27" s="122">
        <f>$F27*'UGA FAO - Data, Crops'!BA28*$G27</f>
        <v>461999.99999999988</v>
      </c>
      <c r="BE27" s="122">
        <f>$F27*'UGA FAO - Data, Crops'!BB28*$G27</f>
        <v>496999.99999999988</v>
      </c>
      <c r="BF27" s="122">
        <f>$F27*'UGA FAO - Data, Crops'!BC28*$G27</f>
        <v>454999.99999999988</v>
      </c>
      <c r="BG27" s="122">
        <f>$F27*'UGA FAO - Data, Crops'!BD28*$G27</f>
        <v>461999.99999999988</v>
      </c>
      <c r="BH27" s="122">
        <f>$F27*'UGA FAO - Data, Crops'!BE28*$G27</f>
        <v>468999.99999999988</v>
      </c>
      <c r="BI27" s="122">
        <f>$F27*'UGA FAO - Data, Crops'!BF28*$G27</f>
        <v>650999.99999999977</v>
      </c>
      <c r="BJ27" s="122">
        <f>$F27*'UGA FAO - Data, Crops'!BG28*$G27</f>
        <v>643999.99999999977</v>
      </c>
      <c r="BK27" s="122">
        <f>$F27*'UGA FAO - Data, Crops'!BH28*$G27</f>
        <v>461999.99999999988</v>
      </c>
      <c r="BL27" s="122">
        <f>$F27*'UGA FAO - Data, Crops'!BI28*$G27</f>
        <v>559999.99999999977</v>
      </c>
      <c r="BM27" s="122">
        <f>$F27*'UGA FAO - Data, Crops'!BJ28*$G27</f>
        <v>657999.99999999977</v>
      </c>
      <c r="BN27" s="122">
        <f>$F27*'UGA FAO - Data, Crops'!BK28*$G27</f>
        <v>684886.57999999984</v>
      </c>
    </row>
    <row r="28" spans="1:66" s="221" customFormat="1" x14ac:dyDescent="0.35">
      <c r="A28" s="221">
        <v>19</v>
      </c>
      <c r="C28" s="221" t="s">
        <v>461</v>
      </c>
      <c r="D28" s="221" t="s">
        <v>0</v>
      </c>
      <c r="E28" s="158">
        <v>0.8</v>
      </c>
      <c r="F28" s="218">
        <f>1-E28</f>
        <v>0.19999999999999996</v>
      </c>
      <c r="G28" s="221">
        <v>0.7</v>
      </c>
      <c r="H28" s="122">
        <f>$F28*'UGA FAO - Data, Crops'!E29*$G28</f>
        <v>0</v>
      </c>
      <c r="I28" s="122">
        <f>$F28*'UGA FAO - Data, Crops'!F29*$G28</f>
        <v>0</v>
      </c>
      <c r="J28" s="122">
        <f>$F28*'UGA FAO - Data, Crops'!G29*$G28</f>
        <v>0</v>
      </c>
      <c r="K28" s="122">
        <f>$F28*'UGA FAO - Data, Crops'!H29*$G28</f>
        <v>0</v>
      </c>
      <c r="L28" s="122">
        <f>$F28*'UGA FAO - Data, Crops'!I29*$G28</f>
        <v>0</v>
      </c>
      <c r="M28" s="122">
        <f>$F28*'UGA FAO - Data, Crops'!J29*$G28</f>
        <v>0</v>
      </c>
      <c r="N28" s="122">
        <f>$F28*'UGA FAO - Data, Crops'!K29*$G28</f>
        <v>0</v>
      </c>
      <c r="O28" s="122">
        <f>$F28*'UGA FAO - Data, Crops'!L29*$G28</f>
        <v>0</v>
      </c>
      <c r="P28" s="122">
        <f>$F28*'UGA FAO - Data, Crops'!M29*$G28</f>
        <v>0</v>
      </c>
      <c r="Q28" s="122">
        <f>$F28*'UGA FAO - Data, Crops'!N29*$G28</f>
        <v>0</v>
      </c>
      <c r="R28" s="122">
        <f>$F28*'UGA FAO - Data, Crops'!O29*$G28</f>
        <v>0</v>
      </c>
      <c r="S28" s="122">
        <f>$F28*'UGA FAO - Data, Crops'!P29*$G28</f>
        <v>0</v>
      </c>
      <c r="T28" s="122">
        <f>$F28*'UGA FAO - Data, Crops'!Q29*$G28</f>
        <v>0</v>
      </c>
      <c r="U28" s="122">
        <f>$F28*'UGA FAO - Data, Crops'!R29*$G28</f>
        <v>0</v>
      </c>
      <c r="V28" s="122">
        <f>$F28*'UGA FAO - Data, Crops'!S29*$G28</f>
        <v>0</v>
      </c>
      <c r="W28" s="122">
        <f>$F28*'UGA FAO - Data, Crops'!T29*$G28</f>
        <v>0</v>
      </c>
      <c r="X28" s="122">
        <f>$F28*'UGA FAO - Data, Crops'!U29*$G28</f>
        <v>0</v>
      </c>
      <c r="Y28" s="122">
        <f>$F28*'UGA FAO - Data, Crops'!V29*$G28</f>
        <v>0</v>
      </c>
      <c r="Z28" s="122">
        <f>$F28*'UGA FAO - Data, Crops'!W29*$G28</f>
        <v>0</v>
      </c>
      <c r="AA28" s="122">
        <f>$F28*'UGA FAO - Data, Crops'!X29*$G28</f>
        <v>0</v>
      </c>
      <c r="AB28" s="122">
        <f>$F28*'UGA FAO - Data, Crops'!Y29*$G28</f>
        <v>0</v>
      </c>
      <c r="AC28" s="122">
        <f>$F28*'UGA FAO - Data, Crops'!Z29*$G28</f>
        <v>0</v>
      </c>
      <c r="AD28" s="122">
        <f>$F28*'UGA FAO - Data, Crops'!AA29*$G28</f>
        <v>0</v>
      </c>
      <c r="AE28" s="122">
        <f>$F28*'UGA FAO - Data, Crops'!AB29*$G28</f>
        <v>0</v>
      </c>
      <c r="AF28" s="122">
        <f>$F28*'UGA FAO - Data, Crops'!AC29*$G28</f>
        <v>0</v>
      </c>
      <c r="AG28" s="122">
        <f>$F28*'UGA FAO - Data, Crops'!AD29*$G28</f>
        <v>0</v>
      </c>
      <c r="AH28" s="122">
        <f>$F28*'UGA FAO - Data, Crops'!AE29*$G28</f>
        <v>0</v>
      </c>
      <c r="AI28" s="122">
        <f>$F28*'UGA FAO - Data, Crops'!AF29*$G28</f>
        <v>0</v>
      </c>
      <c r="AJ28" s="122">
        <f>$F28*'UGA FAO - Data, Crops'!AG29*$G28</f>
        <v>0</v>
      </c>
      <c r="AK28" s="122">
        <f>$F28*'UGA FAO - Data, Crops'!AH29*$G28</f>
        <v>0</v>
      </c>
      <c r="AL28" s="122">
        <f>$F28*'UGA FAO - Data, Crops'!AI29*$G28</f>
        <v>0</v>
      </c>
      <c r="AM28" s="122">
        <f>$F28*'UGA FAO - Data, Crops'!AJ29*$G28</f>
        <v>0</v>
      </c>
      <c r="AN28" s="122">
        <f>$F28*'UGA FAO - Data, Crops'!AK29*$G28</f>
        <v>0</v>
      </c>
      <c r="AO28" s="122">
        <f>$F28*'UGA FAO - Data, Crops'!AL29*$G28</f>
        <v>0</v>
      </c>
      <c r="AP28" s="122">
        <f>$F28*'UGA FAO - Data, Crops'!AM29*$G28</f>
        <v>0</v>
      </c>
      <c r="AQ28" s="122">
        <f>$F28*'UGA FAO - Data, Crops'!AN29*$G28</f>
        <v>0</v>
      </c>
      <c r="AR28" s="122">
        <f>$F28*'UGA FAO - Data, Crops'!AO29*$G28</f>
        <v>0</v>
      </c>
      <c r="AS28" s="122">
        <f>$F28*'UGA FAO - Data, Crops'!AP29*$G28</f>
        <v>0</v>
      </c>
      <c r="AT28" s="122">
        <f>$F28*'UGA FAO - Data, Crops'!AQ29*$G28</f>
        <v>0</v>
      </c>
      <c r="AU28" s="122">
        <f>$F28*'UGA FAO - Data, Crops'!AR29*$G28</f>
        <v>0</v>
      </c>
      <c r="AV28" s="122">
        <f>$F28*'UGA FAO - Data, Crops'!AS29*$G28</f>
        <v>0</v>
      </c>
      <c r="AW28" s="122">
        <f>$F28*'UGA FAO - Data, Crops'!AT29*$G28</f>
        <v>0</v>
      </c>
      <c r="AX28" s="122">
        <f>$F28*'UGA FAO - Data, Crops'!AU29*$G28</f>
        <v>0</v>
      </c>
      <c r="AY28" s="122">
        <f>$F28*'UGA FAO - Data, Crops'!AV29*$G28</f>
        <v>0</v>
      </c>
      <c r="AZ28" s="122">
        <f>$F28*'UGA FAO - Data, Crops'!AW29*$G28</f>
        <v>0</v>
      </c>
      <c r="BA28" s="122">
        <f>$F28*'UGA FAO - Data, Crops'!AX29*$G28</f>
        <v>0</v>
      </c>
      <c r="BB28" s="122">
        <f>$F28*'UGA FAO - Data, Crops'!AY29*$G28</f>
        <v>0</v>
      </c>
      <c r="BC28" s="122">
        <f>$F28*'UGA FAO - Data, Crops'!AZ29*$G28</f>
        <v>0</v>
      </c>
      <c r="BD28" s="122">
        <f>$F28*'UGA FAO - Data, Crops'!BA29*$G28</f>
        <v>0</v>
      </c>
      <c r="BE28" s="122">
        <f>$F28*'UGA FAO - Data, Crops'!BB29*$G28</f>
        <v>0</v>
      </c>
      <c r="BF28" s="122">
        <f>$F28*'UGA FAO - Data, Crops'!BC29*$G28</f>
        <v>0</v>
      </c>
      <c r="BG28" s="122">
        <f>$F28*'UGA FAO - Data, Crops'!BD29*$G28</f>
        <v>0</v>
      </c>
      <c r="BH28" s="122">
        <f>$F28*'UGA FAO - Data, Crops'!BE29*$G28</f>
        <v>0</v>
      </c>
      <c r="BI28" s="122">
        <f>$F28*'UGA FAO - Data, Crops'!BF29*$G28</f>
        <v>0</v>
      </c>
      <c r="BJ28" s="122">
        <f>$F28*'UGA FAO - Data, Crops'!BG29*$G28</f>
        <v>0</v>
      </c>
      <c r="BK28" s="122">
        <f>$F28*'UGA FAO - Data, Crops'!BH29*$G28</f>
        <v>0</v>
      </c>
      <c r="BL28" s="122">
        <f>$F28*'UGA FAO - Data, Crops'!BI29*$G28</f>
        <v>0</v>
      </c>
      <c r="BM28" s="122">
        <f>$F28*'UGA FAO - Data, Crops'!BJ29*$G28</f>
        <v>0</v>
      </c>
      <c r="BN28" s="122">
        <f>$F28*'UGA FAO - Data, Crops'!BK29*$G28</f>
        <v>0</v>
      </c>
    </row>
    <row r="29" spans="1:66" s="221" customFormat="1" x14ac:dyDescent="0.35">
      <c r="A29" s="221">
        <v>19</v>
      </c>
      <c r="C29" s="221" t="s">
        <v>462</v>
      </c>
      <c r="D29" s="221" t="s">
        <v>0</v>
      </c>
      <c r="E29" s="158">
        <v>0.8</v>
      </c>
      <c r="F29" s="218">
        <f>1-E29</f>
        <v>0.19999999999999996</v>
      </c>
      <c r="G29" s="221">
        <v>0.7</v>
      </c>
      <c r="H29" s="122">
        <f>$F29*'UGA FAO - Data, Crops'!E30*$G29</f>
        <v>0</v>
      </c>
      <c r="I29" s="122">
        <f>$F29*'UGA FAO - Data, Crops'!F30*$G29</f>
        <v>0</v>
      </c>
      <c r="J29" s="122">
        <f>$F29*'UGA FAO - Data, Crops'!G30*$G29</f>
        <v>0</v>
      </c>
      <c r="K29" s="122">
        <f>$F29*'UGA FAO - Data, Crops'!H30*$G29</f>
        <v>0</v>
      </c>
      <c r="L29" s="122">
        <f>$F29*'UGA FAO - Data, Crops'!I30*$G29</f>
        <v>0</v>
      </c>
      <c r="M29" s="122">
        <f>$F29*'UGA FAO - Data, Crops'!J30*$G29</f>
        <v>0</v>
      </c>
      <c r="N29" s="122">
        <f>$F29*'UGA FAO - Data, Crops'!K30*$G29</f>
        <v>0</v>
      </c>
      <c r="O29" s="122">
        <f>$F29*'UGA FAO - Data, Crops'!L30*$G29</f>
        <v>0</v>
      </c>
      <c r="P29" s="122">
        <f>$F29*'UGA FAO - Data, Crops'!M30*$G29</f>
        <v>0</v>
      </c>
      <c r="Q29" s="122">
        <f>$F29*'UGA FAO - Data, Crops'!N30*$G29</f>
        <v>0</v>
      </c>
      <c r="R29" s="122">
        <f>$F29*'UGA FAO - Data, Crops'!O30*$G29</f>
        <v>0</v>
      </c>
      <c r="S29" s="122">
        <f>$F29*'UGA FAO - Data, Crops'!P30*$G29</f>
        <v>0</v>
      </c>
      <c r="T29" s="122">
        <f>$F29*'UGA FAO - Data, Crops'!Q30*$G29</f>
        <v>0</v>
      </c>
      <c r="U29" s="122">
        <f>$F29*'UGA FAO - Data, Crops'!R30*$G29</f>
        <v>0</v>
      </c>
      <c r="V29" s="122">
        <f>$F29*'UGA FAO - Data, Crops'!S30*$G29</f>
        <v>0</v>
      </c>
      <c r="W29" s="122">
        <f>$F29*'UGA FAO - Data, Crops'!T30*$G29</f>
        <v>0</v>
      </c>
      <c r="X29" s="122">
        <f>$F29*'UGA FAO - Data, Crops'!U30*$G29</f>
        <v>0</v>
      </c>
      <c r="Y29" s="122">
        <f>$F29*'UGA FAO - Data, Crops'!V30*$G29</f>
        <v>0</v>
      </c>
      <c r="Z29" s="122">
        <f>$F29*'UGA FAO - Data, Crops'!W30*$G29</f>
        <v>0</v>
      </c>
      <c r="AA29" s="122">
        <f>$F29*'UGA FAO - Data, Crops'!X30*$G29</f>
        <v>0</v>
      </c>
      <c r="AB29" s="122">
        <f>$F29*'UGA FAO - Data, Crops'!Y30*$G29</f>
        <v>0</v>
      </c>
      <c r="AC29" s="122">
        <f>$F29*'UGA FAO - Data, Crops'!Z30*$G29</f>
        <v>0</v>
      </c>
      <c r="AD29" s="122">
        <f>$F29*'UGA FAO - Data, Crops'!AA30*$G29</f>
        <v>0</v>
      </c>
      <c r="AE29" s="122">
        <f>$F29*'UGA FAO - Data, Crops'!AB30*$G29</f>
        <v>0</v>
      </c>
      <c r="AF29" s="122">
        <f>$F29*'UGA FAO - Data, Crops'!AC30*$G29</f>
        <v>0</v>
      </c>
      <c r="AG29" s="122">
        <f>$F29*'UGA FAO - Data, Crops'!AD30*$G29</f>
        <v>0</v>
      </c>
      <c r="AH29" s="122">
        <f>$F29*'UGA FAO - Data, Crops'!AE30*$G29</f>
        <v>0</v>
      </c>
      <c r="AI29" s="122">
        <f>$F29*'UGA FAO - Data, Crops'!AF30*$G29</f>
        <v>0</v>
      </c>
      <c r="AJ29" s="122">
        <f>$F29*'UGA FAO - Data, Crops'!AG30*$G29</f>
        <v>0</v>
      </c>
      <c r="AK29" s="122">
        <f>$F29*'UGA FAO - Data, Crops'!AH30*$G29</f>
        <v>0</v>
      </c>
      <c r="AL29" s="122">
        <f>$F29*'UGA FAO - Data, Crops'!AI30*$G29</f>
        <v>0</v>
      </c>
      <c r="AM29" s="122">
        <f>$F29*'UGA FAO - Data, Crops'!AJ30*$G29</f>
        <v>0</v>
      </c>
      <c r="AN29" s="122">
        <f>$F29*'UGA FAO - Data, Crops'!AK30*$G29</f>
        <v>0</v>
      </c>
      <c r="AO29" s="122">
        <f>$F29*'UGA FAO - Data, Crops'!AL30*$G29</f>
        <v>0</v>
      </c>
      <c r="AP29" s="122">
        <f>$F29*'UGA FAO - Data, Crops'!AM30*$G29</f>
        <v>0</v>
      </c>
      <c r="AQ29" s="122">
        <f>$F29*'UGA FAO - Data, Crops'!AN30*$G29</f>
        <v>0</v>
      </c>
      <c r="AR29" s="122">
        <f>$F29*'UGA FAO - Data, Crops'!AO30*$G29</f>
        <v>0</v>
      </c>
      <c r="AS29" s="122">
        <f>$F29*'UGA FAO - Data, Crops'!AP30*$G29</f>
        <v>0</v>
      </c>
      <c r="AT29" s="122">
        <f>$F29*'UGA FAO - Data, Crops'!AQ30*$G29</f>
        <v>0</v>
      </c>
      <c r="AU29" s="122">
        <f>$F29*'UGA FAO - Data, Crops'!AR30*$G29</f>
        <v>0</v>
      </c>
      <c r="AV29" s="122">
        <f>$F29*'UGA FAO - Data, Crops'!AS30*$G29</f>
        <v>0</v>
      </c>
      <c r="AW29" s="122">
        <f>$F29*'UGA FAO - Data, Crops'!AT30*$G29</f>
        <v>0</v>
      </c>
      <c r="AX29" s="122">
        <f>$F29*'UGA FAO - Data, Crops'!AU30*$G29</f>
        <v>0</v>
      </c>
      <c r="AY29" s="122">
        <f>$F29*'UGA FAO - Data, Crops'!AV30*$G29</f>
        <v>0</v>
      </c>
      <c r="AZ29" s="122">
        <f>$F29*'UGA FAO - Data, Crops'!AW30*$G29</f>
        <v>0</v>
      </c>
      <c r="BA29" s="122">
        <f>$F29*'UGA FAO - Data, Crops'!AX30*$G29</f>
        <v>0</v>
      </c>
      <c r="BB29" s="122">
        <f>$F29*'UGA FAO - Data, Crops'!AY30*$G29</f>
        <v>0</v>
      </c>
      <c r="BC29" s="122">
        <f>$F29*'UGA FAO - Data, Crops'!AZ30*$G29</f>
        <v>0</v>
      </c>
      <c r="BD29" s="122">
        <f>$F29*'UGA FAO - Data, Crops'!BA30*$G29</f>
        <v>0</v>
      </c>
      <c r="BE29" s="122">
        <f>$F29*'UGA FAO - Data, Crops'!BB30*$G29</f>
        <v>0</v>
      </c>
      <c r="BF29" s="122">
        <f>$F29*'UGA FAO - Data, Crops'!BC30*$G29</f>
        <v>0</v>
      </c>
      <c r="BG29" s="122">
        <f>$F29*'UGA FAO - Data, Crops'!BD30*$G29</f>
        <v>0</v>
      </c>
      <c r="BH29" s="122">
        <f>$F29*'UGA FAO - Data, Crops'!BE30*$G29</f>
        <v>0</v>
      </c>
      <c r="BI29" s="122">
        <f>$F29*'UGA FAO - Data, Crops'!BF30*$G29</f>
        <v>0</v>
      </c>
      <c r="BJ29" s="122">
        <f>$F29*'UGA FAO - Data, Crops'!BG30*$G29</f>
        <v>0</v>
      </c>
      <c r="BK29" s="122">
        <f>$F29*'UGA FAO - Data, Crops'!BH30*$G29</f>
        <v>0</v>
      </c>
      <c r="BL29" s="122">
        <f>$F29*'UGA FAO - Data, Crops'!BI30*$G29</f>
        <v>0</v>
      </c>
      <c r="BM29" s="122">
        <f>$F29*'UGA FAO - Data, Crops'!BJ30*$G29</f>
        <v>0</v>
      </c>
      <c r="BN29" s="122">
        <f>$F29*'UGA FAO - Data, Crops'!BK30*$G29</f>
        <v>0</v>
      </c>
    </row>
    <row r="30" spans="1:66" s="73" customFormat="1" x14ac:dyDescent="0.35">
      <c r="C30" s="27" t="s">
        <v>487</v>
      </c>
      <c r="E30" s="158"/>
      <c r="F30" s="212"/>
      <c r="H30" s="190">
        <f>SUM(H26:H29)</f>
        <v>169539.99999999994</v>
      </c>
      <c r="I30" s="190">
        <f t="shared" ref="I30:BN30" si="3">SUM(I26:I29)</f>
        <v>183399.99999999994</v>
      </c>
      <c r="J30" s="190">
        <f t="shared" si="3"/>
        <v>212799.99999999994</v>
      </c>
      <c r="K30" s="190">
        <f t="shared" si="3"/>
        <v>216999.99999999994</v>
      </c>
      <c r="L30" s="190">
        <f t="shared" si="3"/>
        <v>207199.99999999994</v>
      </c>
      <c r="M30" s="190">
        <f t="shared" si="3"/>
        <v>223999.99999999994</v>
      </c>
      <c r="N30" s="190">
        <f t="shared" si="3"/>
        <v>230999.99999999994</v>
      </c>
      <c r="O30" s="190">
        <f t="shared" si="3"/>
        <v>234079.99999999994</v>
      </c>
      <c r="P30" s="190">
        <f t="shared" si="3"/>
        <v>230999.99999999994</v>
      </c>
      <c r="Q30" s="190">
        <f t="shared" si="3"/>
        <v>244999.99999999994</v>
      </c>
      <c r="R30" s="190">
        <f t="shared" si="3"/>
        <v>240799.99999999994</v>
      </c>
      <c r="S30" s="190">
        <f t="shared" si="3"/>
        <v>216999.99999999994</v>
      </c>
      <c r="T30" s="190">
        <f t="shared" si="3"/>
        <v>171247.99999999994</v>
      </c>
      <c r="U30" s="190">
        <f t="shared" si="3"/>
        <v>100799.99999999997</v>
      </c>
      <c r="V30" s="190">
        <f t="shared" si="3"/>
        <v>65066.399999999987</v>
      </c>
      <c r="W30" s="190">
        <f t="shared" si="3"/>
        <v>78864.239999999976</v>
      </c>
      <c r="X30" s="190">
        <f t="shared" si="3"/>
        <v>88776.799999999974</v>
      </c>
      <c r="Y30" s="190">
        <f t="shared" si="3"/>
        <v>60199.999999999985</v>
      </c>
      <c r="Z30" s="190">
        <f t="shared" si="3"/>
        <v>48999.999999999985</v>
      </c>
      <c r="AA30" s="190">
        <f t="shared" si="3"/>
        <v>47599.999999999985</v>
      </c>
      <c r="AB30" s="190">
        <f t="shared" si="3"/>
        <v>50399.999999999985</v>
      </c>
      <c r="AC30" s="190">
        <f t="shared" si="3"/>
        <v>53199.999999999985</v>
      </c>
      <c r="AD30" s="190">
        <f t="shared" si="3"/>
        <v>53199.999999999985</v>
      </c>
      <c r="AE30" s="190">
        <f t="shared" si="3"/>
        <v>53199.999999999985</v>
      </c>
      <c r="AF30" s="190">
        <f t="shared" si="3"/>
        <v>53199.999999999985</v>
      </c>
      <c r="AG30" s="190">
        <f t="shared" si="3"/>
        <v>53199.999999999985</v>
      </c>
      <c r="AH30" s="190">
        <f t="shared" si="3"/>
        <v>53199.999999999985</v>
      </c>
      <c r="AI30" s="190">
        <f t="shared" si="3"/>
        <v>55999.999999999985</v>
      </c>
      <c r="AJ30" s="190">
        <f t="shared" si="3"/>
        <v>71399.999999999971</v>
      </c>
      <c r="AK30" s="190">
        <f t="shared" si="3"/>
        <v>85399.999999999971</v>
      </c>
      <c r="AL30" s="190">
        <f t="shared" si="3"/>
        <v>118299.99999999997</v>
      </c>
      <c r="AM30" s="190">
        <f t="shared" si="3"/>
        <v>134399.99999999997</v>
      </c>
      <c r="AN30" s="190">
        <f t="shared" si="3"/>
        <v>132999.99999999997</v>
      </c>
      <c r="AO30" s="190">
        <f t="shared" si="3"/>
        <v>132999.99999999997</v>
      </c>
      <c r="AP30" s="190">
        <f t="shared" si="3"/>
        <v>160999.99999999994</v>
      </c>
      <c r="AQ30" s="190">
        <f t="shared" si="3"/>
        <v>202999.99999999994</v>
      </c>
      <c r="AR30" s="190">
        <f t="shared" si="3"/>
        <v>223999.99999999994</v>
      </c>
      <c r="AS30" s="190">
        <f t="shared" si="3"/>
        <v>216999.99999999994</v>
      </c>
      <c r="AT30" s="190">
        <f t="shared" si="3"/>
        <v>198820.99999999994</v>
      </c>
      <c r="AU30" s="190">
        <f t="shared" si="3"/>
        <v>206670.09999999995</v>
      </c>
      <c r="AV30" s="190">
        <f t="shared" si="3"/>
        <v>215963.85999999993</v>
      </c>
      <c r="AW30" s="190">
        <f t="shared" si="3"/>
        <v>258999.99999999994</v>
      </c>
      <c r="AX30" s="190">
        <f t="shared" si="3"/>
        <v>300999.99999999988</v>
      </c>
      <c r="AY30" s="190">
        <f t="shared" si="3"/>
        <v>328999.99999999988</v>
      </c>
      <c r="AZ30" s="190">
        <f t="shared" si="3"/>
        <v>328999.99999999988</v>
      </c>
      <c r="BA30" s="190">
        <f t="shared" si="3"/>
        <v>342999.99999999988</v>
      </c>
      <c r="BB30" s="190">
        <f t="shared" si="3"/>
        <v>328999.99999999988</v>
      </c>
      <c r="BC30" s="190">
        <f t="shared" si="3"/>
        <v>384999.99999999988</v>
      </c>
      <c r="BD30" s="190">
        <f t="shared" si="3"/>
        <v>461999.99999999988</v>
      </c>
      <c r="BE30" s="190">
        <f t="shared" si="3"/>
        <v>496999.99999999988</v>
      </c>
      <c r="BF30" s="190">
        <f t="shared" si="3"/>
        <v>454999.99999999988</v>
      </c>
      <c r="BG30" s="190">
        <f t="shared" si="3"/>
        <v>461999.99999999988</v>
      </c>
      <c r="BH30" s="190">
        <f t="shared" si="3"/>
        <v>468999.99999999988</v>
      </c>
      <c r="BI30" s="190">
        <f t="shared" si="3"/>
        <v>650999.99999999977</v>
      </c>
      <c r="BJ30" s="190">
        <f t="shared" si="3"/>
        <v>643999.99999999977</v>
      </c>
      <c r="BK30" s="190">
        <f t="shared" si="3"/>
        <v>461999.99999999988</v>
      </c>
      <c r="BL30" s="190">
        <f t="shared" si="3"/>
        <v>559999.99999999977</v>
      </c>
      <c r="BM30" s="190">
        <f t="shared" si="3"/>
        <v>657999.99999999977</v>
      </c>
      <c r="BN30" s="190">
        <f t="shared" si="3"/>
        <v>684886.57999999984</v>
      </c>
    </row>
    <row r="31" spans="1:66" s="116" customFormat="1" x14ac:dyDescent="0.35">
      <c r="E31" s="189"/>
      <c r="F31" s="213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</row>
    <row r="32" spans="1:66" s="116" customFormat="1" x14ac:dyDescent="0.35">
      <c r="C32" s="58" t="s">
        <v>333</v>
      </c>
      <c r="E32" s="189"/>
      <c r="F32" s="213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</row>
    <row r="33" spans="1:66" s="103" customFormat="1" x14ac:dyDescent="0.35">
      <c r="A33" s="103">
        <v>19</v>
      </c>
      <c r="C33" s="103" t="s">
        <v>346</v>
      </c>
      <c r="D33" s="103" t="s">
        <v>0</v>
      </c>
      <c r="E33" s="158">
        <v>0</v>
      </c>
      <c r="F33" s="212">
        <f>1-E33</f>
        <v>1</v>
      </c>
      <c r="G33" s="103">
        <v>0.4</v>
      </c>
      <c r="H33" s="104">
        <f>$F33*'UGA FAO - Data, Crops'!E31*$G33</f>
        <v>3720</v>
      </c>
      <c r="I33" s="104">
        <f>$F33*'UGA FAO - Data, Crops'!F31*$G33</f>
        <v>2240</v>
      </c>
      <c r="J33" s="104">
        <f>$F33*'UGA FAO - Data, Crops'!G31*$G33</f>
        <v>3360</v>
      </c>
      <c r="K33" s="104">
        <f>$F33*'UGA FAO - Data, Crops'!H31*$G33</f>
        <v>3280</v>
      </c>
      <c r="L33" s="104">
        <f>$F33*'UGA FAO - Data, Crops'!I31*$G33</f>
        <v>3200</v>
      </c>
      <c r="M33" s="104">
        <f>$F33*'UGA FAO - Data, Crops'!J31*$G33</f>
        <v>2600</v>
      </c>
      <c r="N33" s="104">
        <f>$F33*'UGA FAO - Data, Crops'!K31*$G33</f>
        <v>2600</v>
      </c>
      <c r="O33" s="104">
        <f>$F33*'UGA FAO - Data, Crops'!L31*$G33</f>
        <v>4000</v>
      </c>
      <c r="P33" s="104">
        <f>$F33*'UGA FAO - Data, Crops'!M31*$G33</f>
        <v>4000</v>
      </c>
      <c r="Q33" s="104">
        <f>$F33*'UGA FAO - Data, Crops'!N31*$G33</f>
        <v>2400</v>
      </c>
      <c r="R33" s="104">
        <f>$F33*'UGA FAO - Data, Crops'!O31*$G33</f>
        <v>4400</v>
      </c>
      <c r="S33" s="104">
        <f>$F33*'UGA FAO - Data, Crops'!P31*$G33</f>
        <v>5840</v>
      </c>
      <c r="T33" s="104">
        <f>$F33*'UGA FAO - Data, Crops'!Q31*$G33</f>
        <v>3200</v>
      </c>
      <c r="U33" s="104">
        <f>$F33*'UGA FAO - Data, Crops'!R31*$G33</f>
        <v>5240</v>
      </c>
      <c r="V33" s="104">
        <f>$F33*'UGA FAO - Data, Crops'!S31*$G33</f>
        <v>4800</v>
      </c>
      <c r="W33" s="104">
        <f>$F33*'UGA FAO - Data, Crops'!T31*$G33</f>
        <v>6000</v>
      </c>
      <c r="X33" s="104">
        <f>$F33*'UGA FAO - Data, Crops'!U31*$G33</f>
        <v>4800</v>
      </c>
      <c r="Y33" s="104">
        <f>$F33*'UGA FAO - Data, Crops'!V31*$G33</f>
        <v>5480</v>
      </c>
      <c r="Z33" s="104">
        <f>$F33*'UGA FAO - Data, Crops'!W31*$G33</f>
        <v>2400</v>
      </c>
      <c r="AA33" s="104">
        <f>$F33*'UGA FAO - Data, Crops'!X31*$G33</f>
        <v>2800</v>
      </c>
      <c r="AB33" s="104">
        <f>$F33*'UGA FAO - Data, Crops'!Y31*$G33</f>
        <v>3200</v>
      </c>
      <c r="AC33" s="104">
        <f>$F33*'UGA FAO - Data, Crops'!Z31*$G33</f>
        <v>4000</v>
      </c>
      <c r="AD33" s="104">
        <f>$F33*'UGA FAO - Data, Crops'!AA31*$G33</f>
        <v>4800</v>
      </c>
      <c r="AE33" s="104">
        <f>$F33*'UGA FAO - Data, Crops'!AB31*$G33</f>
        <v>5200</v>
      </c>
      <c r="AF33" s="104">
        <f>$F33*'UGA FAO - Data, Crops'!AC31*$G33</f>
        <v>3200</v>
      </c>
      <c r="AG33" s="104">
        <f>$F33*'UGA FAO - Data, Crops'!AD31*$G33</f>
        <v>4000</v>
      </c>
      <c r="AH33" s="104">
        <f>$F33*'UGA FAO - Data, Crops'!AE31*$G33</f>
        <v>4400</v>
      </c>
      <c r="AI33" s="104">
        <f>$F33*'UGA FAO - Data, Crops'!AF31*$G33</f>
        <v>4800</v>
      </c>
      <c r="AJ33" s="104">
        <f>$F33*'UGA FAO - Data, Crops'!AG31*$G33</f>
        <v>4858</v>
      </c>
      <c r="AK33" s="104">
        <f>$F33*'UGA FAO - Data, Crops'!AH31*$G33</f>
        <v>4800</v>
      </c>
      <c r="AL33" s="104">
        <f>$F33*'UGA FAO - Data, Crops'!AI31*$G33</f>
        <v>6000</v>
      </c>
      <c r="AM33" s="104">
        <f>$F33*'UGA FAO - Data, Crops'!AJ31*$G33</f>
        <v>6000</v>
      </c>
      <c r="AN33" s="104">
        <f>$F33*'UGA FAO - Data, Crops'!AK31*$G33</f>
        <v>6400</v>
      </c>
      <c r="AO33" s="104">
        <f>$F33*'UGA FAO - Data, Crops'!AL31*$G33</f>
        <v>6800</v>
      </c>
      <c r="AP33" s="104">
        <f>$F33*'UGA FAO - Data, Crops'!AM31*$G33</f>
        <v>6400</v>
      </c>
      <c r="AQ33" s="104">
        <f>$F33*'UGA FAO - Data, Crops'!AN31*$G33</f>
        <v>6800</v>
      </c>
      <c r="AR33" s="104">
        <f>$F33*'UGA FAO - Data, Crops'!AO31*$G33</f>
        <v>8000</v>
      </c>
      <c r="AS33" s="104">
        <f>$F33*'UGA FAO - Data, Crops'!AP31*$G33</f>
        <v>7600</v>
      </c>
      <c r="AT33" s="104">
        <f>$F33*'UGA FAO - Data, Crops'!AQ31*$G33</f>
        <v>7600</v>
      </c>
      <c r="AU33" s="104">
        <f>$F33*'UGA FAO - Data, Crops'!AR31*$G33</f>
        <v>8000</v>
      </c>
      <c r="AV33" s="104">
        <f>$F33*'UGA FAO - Data, Crops'!AS31*$G33</f>
        <v>6000</v>
      </c>
      <c r="AW33" s="104">
        <f>$F33*'UGA FAO - Data, Crops'!AT31*$G33</f>
        <v>6400</v>
      </c>
      <c r="AX33" s="104">
        <f>$F33*'UGA FAO - Data, Crops'!AU31*$G33</f>
        <v>5600</v>
      </c>
      <c r="AY33" s="104">
        <f>$F33*'UGA FAO - Data, Crops'!AV31*$G33</f>
        <v>6000</v>
      </c>
      <c r="AZ33" s="104">
        <f>$F33*'UGA FAO - Data, Crops'!AW31*$G33</f>
        <v>6000</v>
      </c>
      <c r="BA33" s="104">
        <f>$F33*'UGA FAO - Data, Crops'!AX31*$G33</f>
        <v>6400</v>
      </c>
      <c r="BB33" s="104">
        <f>$F33*'UGA FAO - Data, Crops'!AY31*$G33</f>
        <v>6400</v>
      </c>
      <c r="BC33" s="104">
        <f>$F33*'UGA FAO - Data, Crops'!AZ31*$G33</f>
        <v>6000</v>
      </c>
      <c r="BD33" s="104">
        <f>$F33*'UGA FAO - Data, Crops'!BA31*$G33</f>
        <v>6800</v>
      </c>
      <c r="BE33" s="104">
        <f>$F33*'UGA FAO - Data, Crops'!BB31*$G33</f>
        <v>6796</v>
      </c>
      <c r="BF33" s="104">
        <f>$F33*'UGA FAO - Data, Crops'!BC31*$G33</f>
        <v>6820.8</v>
      </c>
      <c r="BG33" s="104">
        <f>$F33*'UGA FAO - Data, Crops'!BD31*$G33</f>
        <v>4619.6000000000004</v>
      </c>
      <c r="BH33" s="104">
        <f>$F33*'UGA FAO - Data, Crops'!BE31*$G33</f>
        <v>6920</v>
      </c>
      <c r="BI33" s="104">
        <f>$F33*'UGA FAO - Data, Crops'!BF31*$G33</f>
        <v>6353.6</v>
      </c>
      <c r="BJ33" s="104">
        <f>$F33*'UGA FAO - Data, Crops'!BG31*$G33</f>
        <v>5214</v>
      </c>
      <c r="BK33" s="104">
        <f>$F33*'UGA FAO - Data, Crops'!BH31*$G33</f>
        <v>5000</v>
      </c>
      <c r="BL33" s="104">
        <f>$F33*'UGA FAO - Data, Crops'!BI31*$G33</f>
        <v>5238.8</v>
      </c>
      <c r="BM33" s="104">
        <f>$F33*'UGA FAO - Data, Crops'!BJ31*$G33</f>
        <v>4722</v>
      </c>
      <c r="BN33" s="104">
        <f>$F33*'UGA FAO - Data, Crops'!BK31*$G33</f>
        <v>5157.6000000000004</v>
      </c>
    </row>
    <row r="34" spans="1:66" s="103" customFormat="1" x14ac:dyDescent="0.35">
      <c r="A34" s="103">
        <v>19</v>
      </c>
      <c r="C34" s="103" t="s">
        <v>335</v>
      </c>
      <c r="D34" s="103" t="s">
        <v>0</v>
      </c>
      <c r="E34" s="158">
        <v>0</v>
      </c>
      <c r="F34" s="212">
        <f>1-E34</f>
        <v>1</v>
      </c>
      <c r="G34" s="103">
        <v>0.4</v>
      </c>
      <c r="H34" s="104">
        <f>$F34*'UGA FAO - Data, Crops'!E32*$G34</f>
        <v>40000</v>
      </c>
      <c r="I34" s="104">
        <f>$F34*'UGA FAO - Data, Crops'!F32*$G34</f>
        <v>40000</v>
      </c>
      <c r="J34" s="104">
        <f>$F34*'UGA FAO - Data, Crops'!G32*$G34</f>
        <v>44000</v>
      </c>
      <c r="K34" s="104">
        <f>$F34*'UGA FAO - Data, Crops'!H32*$G34</f>
        <v>48000</v>
      </c>
      <c r="L34" s="104">
        <f>$F34*'UGA FAO - Data, Crops'!I32*$G34</f>
        <v>52000</v>
      </c>
      <c r="M34" s="104">
        <f>$F34*'UGA FAO - Data, Crops'!J32*$G34</f>
        <v>56000</v>
      </c>
      <c r="N34" s="104">
        <f>$F34*'UGA FAO - Data, Crops'!K32*$G34</f>
        <v>62400</v>
      </c>
      <c r="O34" s="104">
        <f>$F34*'UGA FAO - Data, Crops'!L32*$G34</f>
        <v>68000</v>
      </c>
      <c r="P34" s="104">
        <f>$F34*'UGA FAO - Data, Crops'!M32*$G34</f>
        <v>46400</v>
      </c>
      <c r="Q34" s="104">
        <f>$F34*'UGA FAO - Data, Crops'!N32*$G34</f>
        <v>67600</v>
      </c>
      <c r="R34" s="104">
        <f>$F34*'UGA FAO - Data, Crops'!O32*$G34</f>
        <v>88800</v>
      </c>
      <c r="S34" s="104">
        <f>$F34*'UGA FAO - Data, Crops'!P32*$G34</f>
        <v>94800</v>
      </c>
      <c r="T34" s="104">
        <f>$F34*'UGA FAO - Data, Crops'!Q32*$G34</f>
        <v>68000</v>
      </c>
      <c r="U34" s="104">
        <f>$F34*'UGA FAO - Data, Crops'!R32*$G34</f>
        <v>78520</v>
      </c>
      <c r="V34" s="104">
        <f>$F34*'UGA FAO - Data, Crops'!S32*$G34</f>
        <v>130000</v>
      </c>
      <c r="W34" s="104">
        <f>$F34*'UGA FAO - Data, Crops'!T32*$G34</f>
        <v>134800</v>
      </c>
      <c r="X34" s="104">
        <f>$F34*'UGA FAO - Data, Crops'!U32*$G34</f>
        <v>101200</v>
      </c>
      <c r="Y34" s="104">
        <f>$F34*'UGA FAO - Data, Crops'!V32*$G34</f>
        <v>116400</v>
      </c>
      <c r="Z34" s="104">
        <f>$F34*'UGA FAO - Data, Crops'!W32*$G34</f>
        <v>72800</v>
      </c>
      <c r="AA34" s="104">
        <f>$F34*'UGA FAO - Data, Crops'!X32*$G34</f>
        <v>53200</v>
      </c>
      <c r="AB34" s="104">
        <f>$F34*'UGA FAO - Data, Crops'!Y32*$G34</f>
        <v>96000</v>
      </c>
      <c r="AC34" s="104">
        <f>$F34*'UGA FAO - Data, Crops'!Z32*$G34</f>
        <v>94800</v>
      </c>
      <c r="AD34" s="104">
        <f>$F34*'UGA FAO - Data, Crops'!AA32*$G34</f>
        <v>125600</v>
      </c>
      <c r="AE34" s="104">
        <f>$F34*'UGA FAO - Data, Crops'!AB32*$G34</f>
        <v>118000</v>
      </c>
      <c r="AF34" s="104">
        <f>$F34*'UGA FAO - Data, Crops'!AC32*$G34</f>
        <v>106726</v>
      </c>
      <c r="AG34" s="104">
        <f>$F34*'UGA FAO - Data, Crops'!AD32*$G34</f>
        <v>106837.20000000001</v>
      </c>
      <c r="AH34" s="104">
        <f>$F34*'UGA FAO - Data, Crops'!AE32*$G34</f>
        <v>119600</v>
      </c>
      <c r="AI34" s="104">
        <f>$F34*'UGA FAO - Data, Crops'!AF32*$G34</f>
        <v>135200</v>
      </c>
      <c r="AJ34" s="104">
        <f>$F34*'UGA FAO - Data, Crops'!AG32*$G34</f>
        <v>155526.39999999999</v>
      </c>
      <c r="AK34" s="104">
        <f>$F34*'UGA FAO - Data, Crops'!AH32*$G34</f>
        <v>158400</v>
      </c>
      <c r="AL34" s="104">
        <f>$F34*'UGA FAO - Data, Crops'!AI32*$G34</f>
        <v>153200</v>
      </c>
      <c r="AM34" s="104">
        <f>$F34*'UGA FAO - Data, Crops'!AJ32*$G34</f>
        <v>160800</v>
      </c>
      <c r="AN34" s="104">
        <f>$F34*'UGA FAO - Data, Crops'!AK32*$G34</f>
        <v>171200</v>
      </c>
      <c r="AO34" s="104">
        <f>$F34*'UGA FAO - Data, Crops'!AL32*$G34</f>
        <v>151200</v>
      </c>
      <c r="AP34" s="104">
        <f>$F34*'UGA FAO - Data, Crops'!AM32*$G34</f>
        <v>156000</v>
      </c>
      <c r="AQ34" s="104">
        <f>$F34*'UGA FAO - Data, Crops'!AN32*$G34</f>
        <v>93600</v>
      </c>
      <c r="AR34" s="104">
        <f>$F34*'UGA FAO - Data, Crops'!AO32*$G34</f>
        <v>88400</v>
      </c>
      <c r="AS34" s="104">
        <f>$F34*'UGA FAO - Data, Crops'!AP32*$G34</f>
        <v>154800</v>
      </c>
      <c r="AT34" s="104">
        <f>$F34*'UGA FAO - Data, Crops'!AQ32*$G34</f>
        <v>160400</v>
      </c>
      <c r="AU34" s="104">
        <f>$F34*'UGA FAO - Data, Crops'!AR32*$G34</f>
        <v>168000</v>
      </c>
      <c r="AV34" s="104">
        <f>$F34*'UGA FAO - Data, Crops'!AS32*$G34</f>
        <v>204400</v>
      </c>
      <c r="AW34" s="104">
        <f>$F34*'UGA FAO - Data, Crops'!AT32*$G34</f>
        <v>214000</v>
      </c>
      <c r="AX34" s="104">
        <f>$F34*'UGA FAO - Data, Crops'!AU32*$G34</f>
        <v>210000</v>
      </c>
      <c r="AY34" s="104">
        <f>$F34*'UGA FAO - Data, Crops'!AV32*$G34</f>
        <v>182000</v>
      </c>
      <c r="AZ34" s="104">
        <f>$F34*'UGA FAO - Data, Crops'!AW32*$G34</f>
        <v>191200</v>
      </c>
      <c r="BA34" s="104">
        <f>$F34*'UGA FAO - Data, Crops'!AX32*$G34</f>
        <v>169600</v>
      </c>
      <c r="BB34" s="104">
        <f>$F34*'UGA FAO - Data, Crops'!AY32*$G34</f>
        <v>174000</v>
      </c>
      <c r="BC34" s="104">
        <f>$F34*'UGA FAO - Data, Crops'!AZ32*$G34</f>
        <v>364800</v>
      </c>
      <c r="BD34" s="104">
        <f>$F34*'UGA FAO - Data, Crops'!BA32*$G34</f>
        <v>370000</v>
      </c>
      <c r="BE34" s="104">
        <f>$F34*'UGA FAO - Data, Crops'!BB32*$G34</f>
        <v>379600</v>
      </c>
      <c r="BF34" s="104">
        <f>$F34*'UGA FAO - Data, Crops'!BC32*$G34</f>
        <v>366178</v>
      </c>
      <c r="BG34" s="104">
        <f>$F34*'UGA FAO - Data, Crops'!BD32*$G34</f>
        <v>347842.80000000005</v>
      </c>
      <c r="BH34" s="104">
        <f>$F34*'UGA FAO - Data, Crops'!BE32*$G34</f>
        <v>376472.80000000005</v>
      </c>
      <c r="BI34" s="104">
        <f>$F34*'UGA FAO - Data, Crops'!BF32*$G34</f>
        <v>404574</v>
      </c>
      <c r="BJ34" s="104">
        <f>$F34*'UGA FAO - Data, Crops'!BG32*$G34</f>
        <v>431977.2</v>
      </c>
      <c r="BK34" s="104">
        <f>$F34*'UGA FAO - Data, Crops'!BH32*$G34</f>
        <v>323856</v>
      </c>
      <c r="BL34" s="104">
        <f>$F34*'UGA FAO - Data, Crops'!BI32*$G34</f>
        <v>404962.4</v>
      </c>
      <c r="BM34" s="104">
        <f>$F34*'UGA FAO - Data, Crops'!BJ32*$G34</f>
        <v>376129.2</v>
      </c>
      <c r="BN34" s="104">
        <f>$F34*'UGA FAO - Data, Crops'!BK32*$G34</f>
        <v>391915.60000000003</v>
      </c>
    </row>
    <row r="35" spans="1:66" s="57" customFormat="1" x14ac:dyDescent="0.35">
      <c r="C35" s="27" t="s">
        <v>488</v>
      </c>
      <c r="E35" s="158"/>
      <c r="F35" s="212"/>
      <c r="H35" s="40">
        <f>SUM(H32:H34)</f>
        <v>43720</v>
      </c>
      <c r="I35" s="40">
        <f t="shared" ref="I35:BN35" si="4">SUM(I32:I34)</f>
        <v>42240</v>
      </c>
      <c r="J35" s="40">
        <f t="shared" si="4"/>
        <v>47360</v>
      </c>
      <c r="K35" s="40">
        <f t="shared" si="4"/>
        <v>51280</v>
      </c>
      <c r="L35" s="40">
        <f t="shared" si="4"/>
        <v>55200</v>
      </c>
      <c r="M35" s="40">
        <f t="shared" si="4"/>
        <v>58600</v>
      </c>
      <c r="N35" s="40">
        <f t="shared" si="4"/>
        <v>65000</v>
      </c>
      <c r="O35" s="40">
        <f t="shared" si="4"/>
        <v>72000</v>
      </c>
      <c r="P35" s="40">
        <f t="shared" si="4"/>
        <v>50400</v>
      </c>
      <c r="Q35" s="40">
        <f t="shared" si="4"/>
        <v>70000</v>
      </c>
      <c r="R35" s="40">
        <f t="shared" si="4"/>
        <v>93200</v>
      </c>
      <c r="S35" s="40">
        <f t="shared" si="4"/>
        <v>100640</v>
      </c>
      <c r="T35" s="40">
        <f t="shared" si="4"/>
        <v>71200</v>
      </c>
      <c r="U35" s="40">
        <f t="shared" si="4"/>
        <v>83760</v>
      </c>
      <c r="V35" s="40">
        <f t="shared" si="4"/>
        <v>134800</v>
      </c>
      <c r="W35" s="40">
        <f t="shared" si="4"/>
        <v>140800</v>
      </c>
      <c r="X35" s="40">
        <f t="shared" si="4"/>
        <v>106000</v>
      </c>
      <c r="Y35" s="40">
        <f t="shared" si="4"/>
        <v>121880</v>
      </c>
      <c r="Z35" s="40">
        <f t="shared" si="4"/>
        <v>75200</v>
      </c>
      <c r="AA35" s="40">
        <f t="shared" si="4"/>
        <v>56000</v>
      </c>
      <c r="AB35" s="40">
        <f t="shared" si="4"/>
        <v>99200</v>
      </c>
      <c r="AC35" s="40">
        <f t="shared" si="4"/>
        <v>98800</v>
      </c>
      <c r="AD35" s="40">
        <f t="shared" si="4"/>
        <v>130400</v>
      </c>
      <c r="AE35" s="40">
        <f t="shared" si="4"/>
        <v>123200</v>
      </c>
      <c r="AF35" s="40">
        <f t="shared" si="4"/>
        <v>109926</v>
      </c>
      <c r="AG35" s="40">
        <f t="shared" si="4"/>
        <v>110837.20000000001</v>
      </c>
      <c r="AH35" s="40">
        <f t="shared" si="4"/>
        <v>124000</v>
      </c>
      <c r="AI35" s="40">
        <f t="shared" si="4"/>
        <v>140000</v>
      </c>
      <c r="AJ35" s="40">
        <f t="shared" si="4"/>
        <v>160384.4</v>
      </c>
      <c r="AK35" s="40">
        <f t="shared" si="4"/>
        <v>163200</v>
      </c>
      <c r="AL35" s="40">
        <f t="shared" si="4"/>
        <v>159200</v>
      </c>
      <c r="AM35" s="40">
        <f t="shared" si="4"/>
        <v>166800</v>
      </c>
      <c r="AN35" s="40">
        <f t="shared" si="4"/>
        <v>177600</v>
      </c>
      <c r="AO35" s="40">
        <f t="shared" si="4"/>
        <v>158000</v>
      </c>
      <c r="AP35" s="40">
        <f t="shared" si="4"/>
        <v>162400</v>
      </c>
      <c r="AQ35" s="40">
        <f t="shared" si="4"/>
        <v>100400</v>
      </c>
      <c r="AR35" s="40">
        <f t="shared" si="4"/>
        <v>96400</v>
      </c>
      <c r="AS35" s="40">
        <f t="shared" si="4"/>
        <v>162400</v>
      </c>
      <c r="AT35" s="40">
        <f t="shared" si="4"/>
        <v>168000</v>
      </c>
      <c r="AU35" s="40">
        <f t="shared" si="4"/>
        <v>176000</v>
      </c>
      <c r="AV35" s="40">
        <f t="shared" si="4"/>
        <v>210400</v>
      </c>
      <c r="AW35" s="40">
        <f t="shared" si="4"/>
        <v>220400</v>
      </c>
      <c r="AX35" s="40">
        <f t="shared" si="4"/>
        <v>215600</v>
      </c>
      <c r="AY35" s="40">
        <f t="shared" si="4"/>
        <v>188000</v>
      </c>
      <c r="AZ35" s="40">
        <f t="shared" si="4"/>
        <v>197200</v>
      </c>
      <c r="BA35" s="40">
        <f t="shared" si="4"/>
        <v>176000</v>
      </c>
      <c r="BB35" s="40">
        <f t="shared" si="4"/>
        <v>180400</v>
      </c>
      <c r="BC35" s="40">
        <f t="shared" si="4"/>
        <v>370800</v>
      </c>
      <c r="BD35" s="40">
        <f t="shared" si="4"/>
        <v>376800</v>
      </c>
      <c r="BE35" s="40">
        <f t="shared" si="4"/>
        <v>386396</v>
      </c>
      <c r="BF35" s="40">
        <f t="shared" si="4"/>
        <v>372998.8</v>
      </c>
      <c r="BG35" s="40">
        <f t="shared" si="4"/>
        <v>352462.4</v>
      </c>
      <c r="BH35" s="40">
        <f t="shared" si="4"/>
        <v>383392.80000000005</v>
      </c>
      <c r="BI35" s="40">
        <f t="shared" si="4"/>
        <v>410927.6</v>
      </c>
      <c r="BJ35" s="40">
        <f t="shared" si="4"/>
        <v>437191.2</v>
      </c>
      <c r="BK35" s="40">
        <f t="shared" si="4"/>
        <v>328856</v>
      </c>
      <c r="BL35" s="40">
        <f t="shared" si="4"/>
        <v>410201.2</v>
      </c>
      <c r="BM35" s="40">
        <f t="shared" si="4"/>
        <v>380851.20000000001</v>
      </c>
      <c r="BN35" s="40">
        <f t="shared" si="4"/>
        <v>397073.2</v>
      </c>
    </row>
    <row r="36" spans="1:66" s="57" customFormat="1" x14ac:dyDescent="0.35">
      <c r="E36" s="158"/>
      <c r="F36" s="21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</row>
    <row r="37" spans="1:66" s="58" customFormat="1" x14ac:dyDescent="0.35">
      <c r="A37" s="58">
        <v>19</v>
      </c>
      <c r="C37" s="58" t="s">
        <v>397</v>
      </c>
      <c r="E37" s="157"/>
      <c r="F37" s="21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</row>
    <row r="38" spans="1:66" s="103" customFormat="1" x14ac:dyDescent="0.35">
      <c r="A38" s="103">
        <v>19</v>
      </c>
      <c r="C38" s="103" t="s">
        <v>337</v>
      </c>
      <c r="D38" s="103" t="s">
        <v>0</v>
      </c>
      <c r="E38" s="82">
        <v>7.6799999999999993E-2</v>
      </c>
      <c r="F38" s="212">
        <f>1-E38</f>
        <v>0.92320000000000002</v>
      </c>
      <c r="G38" s="103">
        <v>0.4</v>
      </c>
      <c r="H38" s="104">
        <f>$F38*'UGA FAO - Data, Crops'!E35*$G38</f>
        <v>480.06400000000008</v>
      </c>
      <c r="I38" s="104">
        <f>$F38*'UGA FAO - Data, Crops'!F35*$G38</f>
        <v>516.99200000000008</v>
      </c>
      <c r="J38" s="104">
        <f>$F38*'UGA FAO - Data, Crops'!G35*$G38</f>
        <v>553.91999999999996</v>
      </c>
      <c r="K38" s="104">
        <f>$F38*'UGA FAO - Data, Crops'!H35*$G38</f>
        <v>553.91999999999996</v>
      </c>
      <c r="L38" s="104">
        <f>$F38*'UGA FAO - Data, Crops'!I35*$G38</f>
        <v>590.84800000000007</v>
      </c>
      <c r="M38" s="104">
        <f>$F38*'UGA FAO - Data, Crops'!J35*$G38</f>
        <v>738.56000000000006</v>
      </c>
      <c r="N38" s="104">
        <f>$F38*'UGA FAO - Data, Crops'!K35*$G38</f>
        <v>812.41600000000005</v>
      </c>
      <c r="O38" s="104">
        <f>$F38*'UGA FAO - Data, Crops'!L35*$G38</f>
        <v>849.34400000000005</v>
      </c>
      <c r="P38" s="104">
        <f>$F38*'UGA FAO - Data, Crops'!M35*$G38</f>
        <v>886.27199999999993</v>
      </c>
      <c r="Q38" s="104">
        <f>$F38*'UGA FAO - Data, Crops'!N35*$G38</f>
        <v>886.27199999999993</v>
      </c>
      <c r="R38" s="104">
        <f>$F38*'UGA FAO - Data, Crops'!O35*$G38</f>
        <v>738.56000000000006</v>
      </c>
      <c r="S38" s="104">
        <f>$F38*'UGA FAO - Data, Crops'!P35*$G38</f>
        <v>332.35200000000003</v>
      </c>
      <c r="T38" s="104">
        <f>$F38*'UGA FAO - Data, Crops'!Q35*$G38</f>
        <v>849.34400000000005</v>
      </c>
      <c r="U38" s="104">
        <f>$F38*'UGA FAO - Data, Crops'!R35*$G38</f>
        <v>997.05600000000004</v>
      </c>
      <c r="V38" s="104">
        <f>$F38*'UGA FAO - Data, Crops'!S35*$G38</f>
        <v>1181.6960000000001</v>
      </c>
      <c r="W38" s="104">
        <f>$F38*'UGA FAO - Data, Crops'!T35*$G38</f>
        <v>627.77600000000007</v>
      </c>
      <c r="X38" s="104">
        <f>$F38*'UGA FAO - Data, Crops'!U35*$G38</f>
        <v>443.13599999999997</v>
      </c>
      <c r="Y38" s="104">
        <f>$F38*'UGA FAO - Data, Crops'!V35*$G38</f>
        <v>443.13599999999997</v>
      </c>
      <c r="Z38" s="104">
        <f>$F38*'UGA FAO - Data, Crops'!W35*$G38</f>
        <v>369.28000000000003</v>
      </c>
      <c r="AA38" s="104">
        <f>$F38*'UGA FAO - Data, Crops'!X35*$G38</f>
        <v>738.56000000000006</v>
      </c>
      <c r="AB38" s="104">
        <f>$F38*'UGA FAO - Data, Crops'!Y35*$G38</f>
        <v>738.56000000000006</v>
      </c>
      <c r="AC38" s="104">
        <f>$F38*'UGA FAO - Data, Crops'!Z35*$G38</f>
        <v>1107.8399999999999</v>
      </c>
      <c r="AD38" s="104">
        <f>$F38*'UGA FAO - Data, Crops'!AA35*$G38</f>
        <v>1477.1200000000001</v>
      </c>
      <c r="AE38" s="104">
        <f>$F38*'UGA FAO - Data, Crops'!AB35*$G38</f>
        <v>1477.1200000000001</v>
      </c>
      <c r="AF38" s="104">
        <f>$F38*'UGA FAO - Data, Crops'!AC35*$G38</f>
        <v>2954.2400000000002</v>
      </c>
      <c r="AG38" s="104">
        <f>$F38*'UGA FAO - Data, Crops'!AD35*$G38</f>
        <v>664.70400000000006</v>
      </c>
      <c r="AH38" s="104">
        <f>$F38*'UGA FAO - Data, Crops'!AE35*$G38</f>
        <v>923.2</v>
      </c>
      <c r="AI38" s="104">
        <f>$F38*'UGA FAO - Data, Crops'!AF35*$G38</f>
        <v>1107.8399999999999</v>
      </c>
      <c r="AJ38" s="104">
        <f>$F38*'UGA FAO - Data, Crops'!AG35*$G38</f>
        <v>1107.8399999999999</v>
      </c>
      <c r="AK38" s="104">
        <f>$F38*'UGA FAO - Data, Crops'!AH35*$G38</f>
        <v>1292.4800000000002</v>
      </c>
      <c r="AL38" s="104">
        <f>$F38*'UGA FAO - Data, Crops'!AI35*$G38</f>
        <v>1054.6636800000001</v>
      </c>
      <c r="AM38" s="104">
        <f>$F38*'UGA FAO - Data, Crops'!AJ35*$G38</f>
        <v>923.2</v>
      </c>
      <c r="AN38" s="104">
        <f>$F38*'UGA FAO - Data, Crops'!AK35*$G38</f>
        <v>1107.8399999999999</v>
      </c>
      <c r="AO38" s="104">
        <f>$F38*'UGA FAO - Data, Crops'!AL35*$G38</f>
        <v>1074.23552</v>
      </c>
      <c r="AP38" s="104">
        <f>$F38*'UGA FAO - Data, Crops'!AM35*$G38</f>
        <v>1078.2976000000001</v>
      </c>
      <c r="AQ38" s="104">
        <f>$F38*'UGA FAO - Data, Crops'!AN35*$G38</f>
        <v>923.2</v>
      </c>
      <c r="AR38" s="104">
        <f>$F38*'UGA FAO - Data, Crops'!AO35*$G38</f>
        <v>1107.8399999999999</v>
      </c>
      <c r="AS38" s="104">
        <f>$F38*'UGA FAO - Data, Crops'!AP35*$G38</f>
        <v>1144.768</v>
      </c>
      <c r="AT38" s="104">
        <f>$F38*'UGA FAO - Data, Crops'!AQ35*$G38</f>
        <v>1181.6960000000001</v>
      </c>
      <c r="AU38" s="104">
        <f>$F38*'UGA FAO - Data, Crops'!AR35*$G38</f>
        <v>1218.624</v>
      </c>
      <c r="AV38" s="104">
        <f>$F38*'UGA FAO - Data, Crops'!AS35*$G38</f>
        <v>1293.2185600000003</v>
      </c>
      <c r="AW38" s="104">
        <f>$F38*'UGA FAO - Data, Crops'!AT35*$G38</f>
        <v>1339.0092800000002</v>
      </c>
      <c r="AX38" s="104">
        <f>$F38*'UGA FAO - Data, Crops'!AU35*$G38</f>
        <v>1386.6464000000001</v>
      </c>
      <c r="AY38" s="104">
        <f>$F38*'UGA FAO - Data, Crops'!AV35*$G38</f>
        <v>1477.1200000000001</v>
      </c>
      <c r="AZ38" s="104">
        <f>$F38*'UGA FAO - Data, Crops'!AW35*$G38</f>
        <v>1495.5840000000001</v>
      </c>
      <c r="BA38" s="104">
        <f>$F38*'UGA FAO - Data, Crops'!AX35*$G38</f>
        <v>1514.048</v>
      </c>
      <c r="BB38" s="104">
        <f>$F38*'UGA FAO - Data, Crops'!AY35*$G38</f>
        <v>1550.9760000000001</v>
      </c>
      <c r="BC38" s="104">
        <f>$F38*'UGA FAO - Data, Crops'!AZ35*$G38</f>
        <v>1587.9040000000002</v>
      </c>
      <c r="BD38" s="104">
        <f>$F38*'UGA FAO - Data, Crops'!BA35*$G38</f>
        <v>1624.8320000000001</v>
      </c>
      <c r="BE38" s="104">
        <f>$F38*'UGA FAO - Data, Crops'!BB35*$G38</f>
        <v>1661.7600000000002</v>
      </c>
      <c r="BF38" s="104">
        <f>$F38*'UGA FAO - Data, Crops'!BC35*$G38</f>
        <v>1704.96576</v>
      </c>
      <c r="BG38" s="104">
        <f>$F38*'UGA FAO - Data, Crops'!BD35*$G38</f>
        <v>1846.4</v>
      </c>
      <c r="BH38" s="104">
        <f>$F38*'UGA FAO - Data, Crops'!BE35*$G38</f>
        <v>1846.4</v>
      </c>
      <c r="BI38" s="104">
        <f>$F38*'UGA FAO - Data, Crops'!BF35*$G38</f>
        <v>1867.4489600000002</v>
      </c>
      <c r="BJ38" s="104">
        <f>$F38*'UGA FAO - Data, Crops'!BG35*$G38</f>
        <v>1914.3475200000003</v>
      </c>
      <c r="BK38" s="104">
        <f>$F38*'UGA FAO - Data, Crops'!BH35*$G38</f>
        <v>1934.28864</v>
      </c>
      <c r="BL38" s="104">
        <f>$F38*'UGA FAO - Data, Crops'!BI35*$G38</f>
        <v>1972.6937600000001</v>
      </c>
      <c r="BM38" s="104">
        <f>$F38*'UGA FAO - Data, Crops'!BJ35*$G38</f>
        <v>2010.7296000000003</v>
      </c>
      <c r="BN38" s="104">
        <f>$F38*'UGA FAO - Data, Crops'!BK35*$G38</f>
        <v>2049.13472</v>
      </c>
    </row>
    <row r="39" spans="1:66" s="103" customFormat="1" x14ac:dyDescent="0.35">
      <c r="C39" s="103" t="s">
        <v>444</v>
      </c>
      <c r="E39" s="158">
        <v>0.106</v>
      </c>
      <c r="F39" s="212">
        <f>1-E39</f>
        <v>0.89400000000000002</v>
      </c>
      <c r="G39" s="103">
        <v>0.4</v>
      </c>
      <c r="H39" s="104">
        <f>$F39*'UGA FAO - Data, Crops'!E36*$G39</f>
        <v>6079.2000000000007</v>
      </c>
      <c r="I39" s="104">
        <f>$F39*'UGA FAO - Data, Crops'!F36*$G39</f>
        <v>6436.8</v>
      </c>
      <c r="J39" s="104">
        <f>$F39*'UGA FAO - Data, Crops'!G36*$G39</f>
        <v>7509.6</v>
      </c>
      <c r="K39" s="104">
        <f>$F39*'UGA FAO - Data, Crops'!H36*$G39</f>
        <v>9655.2000000000007</v>
      </c>
      <c r="L39" s="104">
        <f>$F39*'UGA FAO - Data, Crops'!I36*$G39</f>
        <v>7152</v>
      </c>
      <c r="M39" s="104">
        <f>$F39*'UGA FAO - Data, Crops'!J36*$G39</f>
        <v>3633.2160000000003</v>
      </c>
      <c r="N39" s="104">
        <f>$F39*'UGA FAO - Data, Crops'!K36*$G39</f>
        <v>9655.2000000000007</v>
      </c>
      <c r="O39" s="104">
        <f>$F39*'UGA FAO - Data, Crops'!L36*$G39</f>
        <v>9655.2000000000007</v>
      </c>
      <c r="P39" s="104">
        <f>$F39*'UGA FAO - Data, Crops'!M36*$G39</f>
        <v>17994.432000000001</v>
      </c>
      <c r="Q39" s="104">
        <f>$F39*'UGA FAO - Data, Crops'!N36*$G39</f>
        <v>14304</v>
      </c>
      <c r="R39" s="104">
        <f>$F39*'UGA FAO - Data, Crops'!O36*$G39</f>
        <v>14304</v>
      </c>
      <c r="S39" s="104">
        <f>$F39*'UGA FAO - Data, Crops'!P36*$G39</f>
        <v>17236.320000000003</v>
      </c>
      <c r="T39" s="104">
        <f>$F39*'UGA FAO - Data, Crops'!Q36*$G39</f>
        <v>11192.880000000001</v>
      </c>
      <c r="U39" s="104">
        <f>$F39*'UGA FAO - Data, Crops'!R36*$G39</f>
        <v>16413.84</v>
      </c>
      <c r="V39" s="104">
        <f>$F39*'UGA FAO - Data, Crops'!S36*$G39</f>
        <v>9118.8000000000011</v>
      </c>
      <c r="W39" s="104">
        <f>$F39*'UGA FAO - Data, Crops'!T36*$G39</f>
        <v>13159.68</v>
      </c>
      <c r="X39" s="104">
        <f>$F39*'UGA FAO - Data, Crops'!U36*$G39</f>
        <v>14447.04</v>
      </c>
      <c r="Y39" s="104">
        <f>$F39*'UGA FAO - Data, Crops'!V36*$G39</f>
        <v>15054.960000000001</v>
      </c>
      <c r="Z39" s="104">
        <f>$F39*'UGA FAO - Data, Crops'!W36*$G39</f>
        <v>6794.4000000000005</v>
      </c>
      <c r="AA39" s="104">
        <f>$F39*'UGA FAO - Data, Crops'!X36*$G39</f>
        <v>9297.6</v>
      </c>
      <c r="AB39" s="104">
        <f>$F39*'UGA FAO - Data, Crops'!Y36*$G39</f>
        <v>8940</v>
      </c>
      <c r="AC39" s="104">
        <f>$F39*'UGA FAO - Data, Crops'!Z36*$G39</f>
        <v>10012.800000000001</v>
      </c>
      <c r="AD39" s="104">
        <f>$F39*'UGA FAO - Data, Crops'!AA36*$G39</f>
        <v>10334.640000000001</v>
      </c>
      <c r="AE39" s="104">
        <f>$F39*'UGA FAO - Data, Crops'!AB36*$G39</f>
        <v>8940</v>
      </c>
      <c r="AF39" s="104">
        <f>$F39*'UGA FAO - Data, Crops'!AC36*$G39</f>
        <v>10012.800000000001</v>
      </c>
      <c r="AG39" s="104">
        <f>$F39*'UGA FAO - Data, Crops'!AD36*$G39</f>
        <v>10745.522400000002</v>
      </c>
      <c r="AH39" s="104">
        <f>$F39*'UGA FAO - Data, Crops'!AE36*$G39</f>
        <v>9655.2000000000007</v>
      </c>
      <c r="AI39" s="104">
        <f>$F39*'UGA FAO - Data, Crops'!AF36*$G39</f>
        <v>15019.2</v>
      </c>
      <c r="AJ39" s="104">
        <f>$F39*'UGA FAO - Data, Crops'!AG36*$G39</f>
        <v>16274.018400000001</v>
      </c>
      <c r="AK39" s="104">
        <f>$F39*'UGA FAO - Data, Crops'!AH36*$G39</f>
        <v>18237.600000000002</v>
      </c>
      <c r="AL39" s="104">
        <f>$F39*'UGA FAO - Data, Crops'!AI36*$G39</f>
        <v>17880</v>
      </c>
      <c r="AM39" s="104">
        <f>$F39*'UGA FAO - Data, Crops'!AJ36*$G39</f>
        <v>18237.600000000002</v>
      </c>
      <c r="AN39" s="104">
        <f>$F39*'UGA FAO - Data, Crops'!AK36*$G39</f>
        <v>18952.8</v>
      </c>
      <c r="AO39" s="104">
        <f>$F39*'UGA FAO - Data, Crops'!AL36*$G39</f>
        <v>19668</v>
      </c>
      <c r="AP39" s="104">
        <f>$F39*'UGA FAO - Data, Crops'!AM36*$G39</f>
        <v>20740.800000000003</v>
      </c>
      <c r="AQ39" s="104">
        <f>$F39*'UGA FAO - Data, Crops'!AN36*$G39</f>
        <v>20740.800000000003</v>
      </c>
      <c r="AR39" s="104">
        <f>$F39*'UGA FAO - Data, Crops'!AO36*$G39</f>
        <v>21098.400000000001</v>
      </c>
      <c r="AS39" s="104">
        <f>$F39*'UGA FAO - Data, Crops'!AP36*$G39</f>
        <v>21813.600000000002</v>
      </c>
      <c r="AT39" s="104">
        <f>$F39*'UGA FAO - Data, Crops'!AQ36*$G39</f>
        <v>27177.600000000002</v>
      </c>
      <c r="AU39" s="104">
        <f>$F39*'UGA FAO - Data, Crops'!AR36*$G39</f>
        <v>27892.800000000003</v>
      </c>
      <c r="AV39" s="104">
        <f>$F39*'UGA FAO - Data, Crops'!AS36*$G39</f>
        <v>28608</v>
      </c>
      <c r="AW39" s="104">
        <f>$F39*'UGA FAO - Data, Crops'!AT36*$G39</f>
        <v>29323.200000000001</v>
      </c>
      <c r="AX39" s="104">
        <f>$F39*'UGA FAO - Data, Crops'!AU36*$G39</f>
        <v>30038.400000000001</v>
      </c>
      <c r="AY39" s="104">
        <f>$F39*'UGA FAO - Data, Crops'!AV36*$G39</f>
        <v>30038.400000000001</v>
      </c>
      <c r="AZ39" s="104">
        <f>$F39*'UGA FAO - Data, Crops'!AW36*$G39</f>
        <v>30396</v>
      </c>
      <c r="BA39" s="104">
        <f>$F39*'UGA FAO - Data, Crops'!AX36*$G39</f>
        <v>30753.600000000002</v>
      </c>
      <c r="BB39" s="104">
        <f>$F39*'UGA FAO - Data, Crops'!AY36*$G39</f>
        <v>31111.200000000001</v>
      </c>
      <c r="BC39" s="104">
        <f>$F39*'UGA FAO - Data, Crops'!AZ36*$G39</f>
        <v>3576</v>
      </c>
      <c r="BD39" s="104">
        <f>$F39*'UGA FAO - Data, Crops'!BA36*$G39</f>
        <v>4648.8</v>
      </c>
      <c r="BE39" s="104">
        <f>$F39*'UGA FAO - Data, Crops'!BB36*$G39</f>
        <v>4648.8</v>
      </c>
      <c r="BF39" s="104">
        <f>$F39*'UGA FAO - Data, Crops'!BC36*$G39</f>
        <v>4687.0631999999996</v>
      </c>
      <c r="BG39" s="104">
        <f>$F39*'UGA FAO - Data, Crops'!BD36*$G39</f>
        <v>4785.4031999999997</v>
      </c>
      <c r="BH39" s="104">
        <f>$F39*'UGA FAO - Data, Crops'!BE36*$G39</f>
        <v>4786.1184000000003</v>
      </c>
      <c r="BI39" s="104">
        <f>$F39*'UGA FAO - Data, Crops'!BF36*$G39</f>
        <v>4789.3368</v>
      </c>
      <c r="BJ39" s="104">
        <f>$F39*'UGA FAO - Data, Crops'!BG36*$G39</f>
        <v>4794.3432000000003</v>
      </c>
      <c r="BK39" s="104">
        <f>$F39*'UGA FAO - Data, Crops'!BH36*$G39</f>
        <v>4673.4744000000001</v>
      </c>
      <c r="BL39" s="104">
        <f>$F39*'UGA FAO - Data, Crops'!BI36*$G39</f>
        <v>4795.7736000000004</v>
      </c>
      <c r="BM39" s="104">
        <f>$F39*'UGA FAO - Data, Crops'!BJ36*$G39</f>
        <v>4906.2719999999999</v>
      </c>
      <c r="BN39" s="104">
        <f>$F39*'UGA FAO - Data, Crops'!BK36*$G39</f>
        <v>5086.1448000000009</v>
      </c>
    </row>
    <row r="40" spans="1:66" s="103" customFormat="1" x14ac:dyDescent="0.35">
      <c r="C40" s="103" t="s">
        <v>484</v>
      </c>
      <c r="E40" s="158">
        <v>0.11</v>
      </c>
      <c r="F40" s="212">
        <f>1-E40</f>
        <v>0.89</v>
      </c>
      <c r="G40" s="103">
        <v>0.4</v>
      </c>
      <c r="H40" s="104">
        <f>$F40*'UGA FAO - Data, Crops'!E37*$G40</f>
        <v>16020</v>
      </c>
      <c r="I40" s="104">
        <f>$F40*'UGA FAO - Data, Crops'!F37*$G40</f>
        <v>17800</v>
      </c>
      <c r="J40" s="104">
        <f>$F40*'UGA FAO - Data, Crops'!G37*$G40</f>
        <v>16020</v>
      </c>
      <c r="K40" s="104">
        <f>$F40*'UGA FAO - Data, Crops'!H37*$G40</f>
        <v>17800</v>
      </c>
      <c r="L40" s="104">
        <f>$F40*'UGA FAO - Data, Crops'!I37*$G40</f>
        <v>14240</v>
      </c>
      <c r="M40" s="104">
        <f>$F40*'UGA FAO - Data, Crops'!J37*$G40</f>
        <v>8319.3639999999996</v>
      </c>
      <c r="N40" s="104">
        <f>$F40*'UGA FAO - Data, Crops'!K37*$G40</f>
        <v>21716</v>
      </c>
      <c r="O40" s="104">
        <f>$F40*'UGA FAO - Data, Crops'!L37*$G40</f>
        <v>22784</v>
      </c>
      <c r="P40" s="104">
        <f>$F40*'UGA FAO - Data, Crops'!M37*$G40</f>
        <v>19807.84</v>
      </c>
      <c r="Q40" s="104">
        <f>$F40*'UGA FAO - Data, Crops'!N37*$G40</f>
        <v>17800</v>
      </c>
      <c r="R40" s="104">
        <f>$F40*'UGA FAO - Data, Crops'!O37*$G40</f>
        <v>16020</v>
      </c>
      <c r="S40" s="104">
        <f>$F40*'UGA FAO - Data, Crops'!P37*$G40</f>
        <v>22036.400000000001</v>
      </c>
      <c r="T40" s="104">
        <f>$F40*'UGA FAO - Data, Crops'!Q37*$G40</f>
        <v>17906.8</v>
      </c>
      <c r="U40" s="104">
        <f>$F40*'UGA FAO - Data, Crops'!R37*$G40</f>
        <v>22748.400000000001</v>
      </c>
      <c r="V40" s="104">
        <f>$F40*'UGA FAO - Data, Crops'!S37*$G40</f>
        <v>20256.400000000001</v>
      </c>
      <c r="W40" s="104">
        <f>$F40*'UGA FAO - Data, Crops'!T37*$G40</f>
        <v>11036</v>
      </c>
      <c r="X40" s="104">
        <f>$F40*'UGA FAO - Data, Crops'!U37*$G40</f>
        <v>11214</v>
      </c>
      <c r="Y40" s="104">
        <f>$F40*'UGA FAO - Data, Crops'!V37*$G40</f>
        <v>11142.800000000001</v>
      </c>
      <c r="Z40" s="104">
        <f>$F40*'UGA FAO - Data, Crops'!W37*$G40</f>
        <v>7832</v>
      </c>
      <c r="AA40" s="104">
        <f>$F40*'UGA FAO - Data, Crops'!X37*$G40</f>
        <v>5696</v>
      </c>
      <c r="AB40" s="104">
        <f>$F40*'UGA FAO - Data, Crops'!Y37*$G40</f>
        <v>6408</v>
      </c>
      <c r="AC40" s="104">
        <f>$F40*'UGA FAO - Data, Crops'!Z37*$G40</f>
        <v>7120</v>
      </c>
      <c r="AD40" s="104">
        <f>$F40*'UGA FAO - Data, Crops'!AA37*$G40</f>
        <v>13243.2</v>
      </c>
      <c r="AE40" s="104">
        <f>$F40*'UGA FAO - Data, Crops'!AB37*$G40</f>
        <v>13884</v>
      </c>
      <c r="AF40" s="104">
        <f>$F40*'UGA FAO - Data, Crops'!AC37*$G40</f>
        <v>12460</v>
      </c>
      <c r="AG40" s="104">
        <f>$F40*'UGA FAO - Data, Crops'!AD37*$G40</f>
        <v>13884</v>
      </c>
      <c r="AH40" s="104">
        <f>$F40*'UGA FAO - Data, Crops'!AE37*$G40</f>
        <v>13172</v>
      </c>
      <c r="AI40" s="104">
        <f>$F40*'UGA FAO - Data, Crops'!AF37*$G40</f>
        <v>13528</v>
      </c>
      <c r="AJ40" s="104">
        <f>$F40*'UGA FAO - Data, Crops'!AG37*$G40</f>
        <v>13370.292000000001</v>
      </c>
      <c r="AK40" s="104">
        <f>$F40*'UGA FAO - Data, Crops'!AH37*$G40</f>
        <v>13884</v>
      </c>
      <c r="AL40" s="104">
        <f>$F40*'UGA FAO - Data, Crops'!AI37*$G40</f>
        <v>14240</v>
      </c>
      <c r="AM40" s="104">
        <f>$F40*'UGA FAO - Data, Crops'!AJ37*$G40</f>
        <v>14596</v>
      </c>
      <c r="AN40" s="104">
        <f>$F40*'UGA FAO - Data, Crops'!AK37*$G40</f>
        <v>15308</v>
      </c>
      <c r="AO40" s="104">
        <f>$F40*'UGA FAO - Data, Crops'!AL37*$G40</f>
        <v>16020</v>
      </c>
      <c r="AP40" s="104">
        <f>$F40*'UGA FAO - Data, Crops'!AM37*$G40</f>
        <v>16020</v>
      </c>
      <c r="AQ40" s="104">
        <f>$F40*'UGA FAO - Data, Crops'!AN37*$G40</f>
        <v>16732</v>
      </c>
      <c r="AR40" s="104">
        <f>$F40*'UGA FAO - Data, Crops'!AO37*$G40</f>
        <v>16376</v>
      </c>
      <c r="AS40" s="104">
        <f>$F40*'UGA FAO - Data, Crops'!AP37*$G40</f>
        <v>17800</v>
      </c>
      <c r="AT40" s="104">
        <f>$F40*'UGA FAO - Data, Crops'!AQ37*$G40</f>
        <v>22072</v>
      </c>
      <c r="AU40" s="104">
        <f>$F40*'UGA FAO - Data, Crops'!AR37*$G40</f>
        <v>21360</v>
      </c>
      <c r="AV40" s="104">
        <f>$F40*'UGA FAO - Data, Crops'!AS37*$G40</f>
        <v>21004</v>
      </c>
      <c r="AW40" s="104">
        <f>$F40*'UGA FAO - Data, Crops'!AT37*$G40</f>
        <v>21146.400000000001</v>
      </c>
      <c r="AX40" s="104">
        <f>$F40*'UGA FAO - Data, Crops'!AU37*$G40</f>
        <v>23852</v>
      </c>
      <c r="AY40" s="104">
        <f>$F40*'UGA FAO - Data, Crops'!AV37*$G40</f>
        <v>24564</v>
      </c>
      <c r="AZ40" s="104">
        <f>$F40*'UGA FAO - Data, Crops'!AW37*$G40</f>
        <v>24920</v>
      </c>
      <c r="BA40" s="104">
        <f>$F40*'UGA FAO - Data, Crops'!AX37*$G40</f>
        <v>25276</v>
      </c>
      <c r="BB40" s="104">
        <f>$F40*'UGA FAO - Data, Crops'!AY37*$G40</f>
        <v>25276</v>
      </c>
      <c r="BC40" s="104">
        <f>$F40*'UGA FAO - Data, Crops'!AZ37*$G40</f>
        <v>3204</v>
      </c>
      <c r="BD40" s="104">
        <f>$F40*'UGA FAO - Data, Crops'!BA37*$G40</f>
        <v>3916</v>
      </c>
      <c r="BE40" s="104">
        <f>$F40*'UGA FAO - Data, Crops'!BB37*$G40</f>
        <v>4272</v>
      </c>
      <c r="BF40" s="104">
        <f>$F40*'UGA FAO - Data, Crops'!BC37*$G40</f>
        <v>4400.16</v>
      </c>
      <c r="BG40" s="104">
        <f>$F40*'UGA FAO - Data, Crops'!BD37*$G40</f>
        <v>3608.06</v>
      </c>
      <c r="BH40" s="104">
        <f>$F40*'UGA FAO - Data, Crops'!BE37*$G40</f>
        <v>4510.5199999999995</v>
      </c>
      <c r="BI40" s="104">
        <f>$F40*'UGA FAO - Data, Crops'!BF37*$G40</f>
        <v>4515.1480000000001</v>
      </c>
      <c r="BJ40" s="104">
        <f>$F40*'UGA FAO - Data, Crops'!BG37*$G40</f>
        <v>4519.7760000000007</v>
      </c>
      <c r="BK40" s="104">
        <f>$F40*'UGA FAO - Data, Crops'!BH37*$G40</f>
        <v>4070.1480000000006</v>
      </c>
      <c r="BL40" s="104">
        <f>$F40*'UGA FAO - Data, Crops'!BI37*$G40</f>
        <v>4526.1840000000002</v>
      </c>
      <c r="BM40" s="104">
        <f>$F40*'UGA FAO - Data, Crops'!BJ37*$G40</f>
        <v>4428.9960000000001</v>
      </c>
      <c r="BN40" s="104">
        <f>$F40*'UGA FAO - Data, Crops'!BK37*$G40</f>
        <v>4520.1320000000005</v>
      </c>
    </row>
    <row r="41" spans="1:66" s="97" customFormat="1" x14ac:dyDescent="0.35">
      <c r="A41" s="97">
        <v>19</v>
      </c>
      <c r="C41" s="97" t="s">
        <v>334</v>
      </c>
      <c r="D41" s="97" t="s">
        <v>0</v>
      </c>
      <c r="E41" s="217">
        <v>0.93600000000000005</v>
      </c>
      <c r="F41" s="218">
        <f>1-E41</f>
        <v>6.3999999999999946E-2</v>
      </c>
      <c r="G41" s="97">
        <v>0.4</v>
      </c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</row>
    <row r="42" spans="1:66" s="58" customFormat="1" x14ac:dyDescent="0.35">
      <c r="C42" s="27" t="s">
        <v>465</v>
      </c>
      <c r="E42" s="157"/>
      <c r="F42" s="211"/>
      <c r="H42" s="61">
        <f>SUM(H37:H41)</f>
        <v>22579.264000000003</v>
      </c>
      <c r="I42" s="61">
        <f t="shared" ref="I42:BN42" si="5">SUM(I37:I41)</f>
        <v>24753.792000000001</v>
      </c>
      <c r="J42" s="61">
        <f t="shared" si="5"/>
        <v>24083.52</v>
      </c>
      <c r="K42" s="61">
        <f t="shared" si="5"/>
        <v>28009.120000000003</v>
      </c>
      <c r="L42" s="61">
        <f t="shared" si="5"/>
        <v>21982.847999999998</v>
      </c>
      <c r="M42" s="61">
        <f t="shared" si="5"/>
        <v>12691.14</v>
      </c>
      <c r="N42" s="61">
        <f t="shared" si="5"/>
        <v>32183.616000000002</v>
      </c>
      <c r="O42" s="61">
        <f t="shared" si="5"/>
        <v>33288.544000000002</v>
      </c>
      <c r="P42" s="61">
        <f t="shared" si="5"/>
        <v>38688.544000000002</v>
      </c>
      <c r="Q42" s="61">
        <f t="shared" si="5"/>
        <v>32990.271999999997</v>
      </c>
      <c r="R42" s="61">
        <f t="shared" si="5"/>
        <v>31062.559999999998</v>
      </c>
      <c r="S42" s="61">
        <f t="shared" si="5"/>
        <v>39605.072</v>
      </c>
      <c r="T42" s="61">
        <f t="shared" si="5"/>
        <v>29949.024000000001</v>
      </c>
      <c r="U42" s="61">
        <f t="shared" si="5"/>
        <v>40159.296000000002</v>
      </c>
      <c r="V42" s="61">
        <f t="shared" si="5"/>
        <v>30556.896000000001</v>
      </c>
      <c r="W42" s="61">
        <f t="shared" si="5"/>
        <v>24823.455999999998</v>
      </c>
      <c r="X42" s="61">
        <f t="shared" si="5"/>
        <v>26104.175999999999</v>
      </c>
      <c r="Y42" s="61">
        <f t="shared" si="5"/>
        <v>26640.896000000001</v>
      </c>
      <c r="Z42" s="61">
        <f t="shared" si="5"/>
        <v>14995.68</v>
      </c>
      <c r="AA42" s="61">
        <f t="shared" si="5"/>
        <v>15732.16</v>
      </c>
      <c r="AB42" s="61">
        <f t="shared" si="5"/>
        <v>16086.56</v>
      </c>
      <c r="AC42" s="61">
        <f t="shared" si="5"/>
        <v>18240.64</v>
      </c>
      <c r="AD42" s="61">
        <f t="shared" si="5"/>
        <v>25054.960000000003</v>
      </c>
      <c r="AE42" s="61">
        <f t="shared" si="5"/>
        <v>24301.120000000003</v>
      </c>
      <c r="AF42" s="61">
        <f t="shared" si="5"/>
        <v>25427.040000000001</v>
      </c>
      <c r="AG42" s="61">
        <f t="shared" si="5"/>
        <v>25294.2264</v>
      </c>
      <c r="AH42" s="61">
        <f t="shared" si="5"/>
        <v>23750.400000000001</v>
      </c>
      <c r="AI42" s="61">
        <f t="shared" si="5"/>
        <v>29655.040000000001</v>
      </c>
      <c r="AJ42" s="61">
        <f t="shared" si="5"/>
        <v>30752.150400000002</v>
      </c>
      <c r="AK42" s="61">
        <f t="shared" si="5"/>
        <v>33414.080000000002</v>
      </c>
      <c r="AL42" s="61">
        <f t="shared" si="5"/>
        <v>33174.663679999998</v>
      </c>
      <c r="AM42" s="61">
        <f t="shared" si="5"/>
        <v>33756.800000000003</v>
      </c>
      <c r="AN42" s="61">
        <f t="shared" si="5"/>
        <v>35368.639999999999</v>
      </c>
      <c r="AO42" s="61">
        <f t="shared" si="5"/>
        <v>36762.235520000002</v>
      </c>
      <c r="AP42" s="61">
        <f t="shared" si="5"/>
        <v>37839.097600000008</v>
      </c>
      <c r="AQ42" s="61">
        <f t="shared" si="5"/>
        <v>38396</v>
      </c>
      <c r="AR42" s="61">
        <f t="shared" si="5"/>
        <v>38582.240000000005</v>
      </c>
      <c r="AS42" s="61">
        <f t="shared" si="5"/>
        <v>40758.368000000002</v>
      </c>
      <c r="AT42" s="61">
        <f t="shared" si="5"/>
        <v>50431.296000000002</v>
      </c>
      <c r="AU42" s="61">
        <f t="shared" si="5"/>
        <v>50471.423999999999</v>
      </c>
      <c r="AV42" s="61">
        <f t="shared" si="5"/>
        <v>50905.218560000001</v>
      </c>
      <c r="AW42" s="61">
        <f t="shared" si="5"/>
        <v>51808.609280000004</v>
      </c>
      <c r="AX42" s="61">
        <f t="shared" si="5"/>
        <v>55277.046400000007</v>
      </c>
      <c r="AY42" s="61">
        <f t="shared" si="5"/>
        <v>56079.520000000004</v>
      </c>
      <c r="AZ42" s="61">
        <f t="shared" si="5"/>
        <v>56811.584000000003</v>
      </c>
      <c r="BA42" s="61">
        <f t="shared" si="5"/>
        <v>57543.648000000001</v>
      </c>
      <c r="BB42" s="61">
        <f t="shared" si="5"/>
        <v>57938.175999999999</v>
      </c>
      <c r="BC42" s="61">
        <f t="shared" si="5"/>
        <v>8367.9040000000005</v>
      </c>
      <c r="BD42" s="61">
        <f t="shared" si="5"/>
        <v>10189.632000000001</v>
      </c>
      <c r="BE42" s="61">
        <f t="shared" si="5"/>
        <v>10582.560000000001</v>
      </c>
      <c r="BF42" s="61">
        <f t="shared" si="5"/>
        <v>10792.188959999999</v>
      </c>
      <c r="BG42" s="61">
        <f t="shared" si="5"/>
        <v>10239.8632</v>
      </c>
      <c r="BH42" s="61">
        <f t="shared" si="5"/>
        <v>11143.038400000001</v>
      </c>
      <c r="BI42" s="61">
        <f t="shared" si="5"/>
        <v>11171.93376</v>
      </c>
      <c r="BJ42" s="61">
        <f t="shared" si="5"/>
        <v>11228.46672</v>
      </c>
      <c r="BK42" s="61">
        <f t="shared" si="5"/>
        <v>10677.911040000001</v>
      </c>
      <c r="BL42" s="61">
        <f t="shared" si="5"/>
        <v>11294.65136</v>
      </c>
      <c r="BM42" s="61">
        <f t="shared" si="5"/>
        <v>11345.997600000001</v>
      </c>
      <c r="BN42" s="61">
        <f t="shared" si="5"/>
        <v>11655.411520000001</v>
      </c>
    </row>
    <row r="43" spans="1:66" x14ac:dyDescent="0.35">
      <c r="E43" s="158"/>
      <c r="F43" s="212"/>
      <c r="G43" s="5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</row>
    <row r="44" spans="1:66" s="58" customFormat="1" x14ac:dyDescent="0.35">
      <c r="A44" s="58">
        <v>19</v>
      </c>
      <c r="C44" s="58" t="s">
        <v>464</v>
      </c>
      <c r="D44" s="58" t="s">
        <v>0</v>
      </c>
      <c r="E44" s="157"/>
      <c r="F44" s="21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66" s="103" customFormat="1" x14ac:dyDescent="0.35">
      <c r="A45" s="103">
        <v>19</v>
      </c>
      <c r="C45" s="103" t="s">
        <v>301</v>
      </c>
      <c r="D45" s="103" t="s">
        <v>0</v>
      </c>
      <c r="E45" s="82">
        <v>7.85E-2</v>
      </c>
      <c r="F45" s="212">
        <f t="shared" ref="F45:F51" si="6">1-E45</f>
        <v>0.92149999999999999</v>
      </c>
      <c r="G45" s="103">
        <v>2.2999999999999998</v>
      </c>
      <c r="H45" s="104">
        <f>$F45*'UGA FAO - Data, Crops'!E40*$G45</f>
        <v>462266.88114999997</v>
      </c>
      <c r="I45" s="104">
        <f>$F45*'UGA FAO - Data, Crops'!F40*$G45</f>
        <v>226781.15</v>
      </c>
      <c r="J45" s="104">
        <f>$F45*'UGA FAO - Data, Crops'!G40*$G45</f>
        <v>445084.49999999994</v>
      </c>
      <c r="K45" s="104">
        <f>$F45*'UGA FAO - Data, Crops'!H40*$G45</f>
        <v>476876.24999999994</v>
      </c>
      <c r="L45" s="104">
        <f>$F45*'UGA FAO - Data, Crops'!I40*$G45</f>
        <v>542579.19999999995</v>
      </c>
      <c r="M45" s="104">
        <f>$F45*'UGA FAO - Data, Crops'!J40*$G45</f>
        <v>553176.44999999995</v>
      </c>
      <c r="N45" s="104">
        <f>$F45*'UGA FAO - Data, Crops'!K40*$G45</f>
        <v>551057</v>
      </c>
      <c r="O45" s="104">
        <f>$F45*'UGA FAO - Data, Crops'!L40*$G45</f>
        <v>434487.24999999994</v>
      </c>
      <c r="P45" s="104">
        <f>$F45*'UGA FAO - Data, Crops'!M40*$G45</f>
        <v>533677.50999999989</v>
      </c>
      <c r="Q45" s="104">
        <f>$F45*'UGA FAO - Data, Crops'!N40*$G45</f>
        <v>597943.47289999994</v>
      </c>
      <c r="R45" s="104">
        <f>$F45*'UGA FAO - Data, Crops'!O40*$G45</f>
        <v>528737.07204999996</v>
      </c>
      <c r="S45" s="104">
        <f>$F45*'UGA FAO - Data, Crops'!P40*$G45</f>
        <v>525969.07034999994</v>
      </c>
      <c r="T45" s="104">
        <f>$F45*'UGA FAO - Data, Crops'!Q40*$G45</f>
        <v>549499.20424999995</v>
      </c>
      <c r="U45" s="104">
        <f>$F45*'UGA FAO - Data, Crops'!R40*$G45</f>
        <v>346032.00425</v>
      </c>
      <c r="V45" s="104">
        <f>$F45*'UGA FAO - Data, Crops'!S40*$G45</f>
        <v>220768.27034999998</v>
      </c>
      <c r="W45" s="104">
        <f>$F45*'UGA FAO - Data, Crops'!T40*$G45</f>
        <v>170940.00084999998</v>
      </c>
      <c r="X45" s="104">
        <f>$F45*'UGA FAO - Data, Crops'!U40*$G45</f>
        <v>95504.536449999985</v>
      </c>
      <c r="Y45" s="104">
        <f>$F45*'UGA FAO - Data, Crops'!V40*$G45</f>
        <v>139796.80254999999</v>
      </c>
      <c r="Z45" s="104">
        <f>$F45*'UGA FAO - Data, Crops'!W40*$G45</f>
        <v>42215.205099999992</v>
      </c>
      <c r="AA45" s="104">
        <f>$F45*'UGA FAO - Data, Crops'!X40*$G45</f>
        <v>28375.196599999996</v>
      </c>
      <c r="AB45" s="104">
        <f>$F45*'UGA FAO - Data, Crops'!Y40*$G45</f>
        <v>35295.200849999994</v>
      </c>
      <c r="AC45" s="104">
        <f>$F45*'UGA FAO - Data, Crops'!Z40*$G45</f>
        <v>35295.200849999994</v>
      </c>
      <c r="AD45" s="104">
        <f>$F45*'UGA FAO - Data, Crops'!AA40*$G45</f>
        <v>67822.399999999994</v>
      </c>
      <c r="AE45" s="104">
        <f>$F45*'UGA FAO - Data, Crops'!AB40*$G45</f>
        <v>80539.099999999991</v>
      </c>
      <c r="AF45" s="104">
        <f>$F45*'UGA FAO - Data, Crops'!AC40*$G45</f>
        <v>110211.4</v>
      </c>
      <c r="AG45" s="104">
        <f>$F45*'UGA FAO - Data, Crops'!AD40*$G45</f>
        <v>61040.159999999996</v>
      </c>
      <c r="AH45" s="104">
        <f>$F45*'UGA FAO - Data, Crops'!AE40*$G45</f>
        <v>39845.659999999996</v>
      </c>
      <c r="AI45" s="104">
        <f>$F45*'UGA FAO - Data, Crops'!AF40*$G45</f>
        <v>34335.089999999997</v>
      </c>
      <c r="AJ45" s="104">
        <f>$F45*'UGA FAO - Data, Crops'!AG40*$G45</f>
        <v>32851.474999999999</v>
      </c>
      <c r="AK45" s="104">
        <f>$F45*'UGA FAO - Data, Crops'!AH40*$G45</f>
        <v>40481.495000000003</v>
      </c>
      <c r="AL45" s="104">
        <f>$F45*'UGA FAO - Data, Crops'!AI40*$G45</f>
        <v>56377.369999999988</v>
      </c>
      <c r="AM45" s="104">
        <f>$F45*'UGA FAO - Data, Crops'!AJ40*$G45</f>
        <v>46839.845000000001</v>
      </c>
      <c r="AN45" s="104">
        <f>$F45*'UGA FAO - Data, Crops'!AK40*$G45</f>
        <v>76300.2</v>
      </c>
      <c r="AO45" s="104">
        <f>$F45*'UGA FAO - Data, Crops'!AL40*$G45</f>
        <v>79479.375</v>
      </c>
      <c r="AP45" s="104">
        <f>$F45*'UGA FAO - Data, Crops'!AM40*$G45</f>
        <v>81598.824999999997</v>
      </c>
      <c r="AQ45" s="104">
        <f>$F45*'UGA FAO - Data, Crops'!AN40*$G45</f>
        <v>114450.29999999999</v>
      </c>
      <c r="AR45" s="104">
        <f>$F45*'UGA FAO - Data, Crops'!AO40*$G45</f>
        <v>78419.649999999994</v>
      </c>
      <c r="AS45" s="104">
        <f>$F45*'UGA FAO - Data, Crops'!AP40*$G45</f>
        <v>95587.194999999992</v>
      </c>
      <c r="AT45" s="104">
        <f>$F45*'UGA FAO - Data, Crops'!AQ40*$G45</f>
        <v>139883.69999999998</v>
      </c>
      <c r="AU45" s="104">
        <f>$F45*'UGA FAO - Data, Crops'!AR40*$G45</f>
        <v>161078.19999999998</v>
      </c>
      <c r="AV45" s="104">
        <f>$F45*'UGA FAO - Data, Crops'!AS40*$G45</f>
        <v>127166.99999999999</v>
      </c>
      <c r="AW45" s="104">
        <f>$F45*'UGA FAO - Data, Crops'!AT40*$G45</f>
        <v>137764.25</v>
      </c>
      <c r="AX45" s="104">
        <f>$F45*'UGA FAO - Data, Crops'!AU40*$G45</f>
        <v>165317.09999999998</v>
      </c>
      <c r="AY45" s="104">
        <f>$F45*'UGA FAO - Data, Crops'!AV40*$G45</f>
        <v>165317.09999999998</v>
      </c>
      <c r="AZ45" s="104">
        <f>$F45*'UGA FAO - Data, Crops'!AW40*$G45</f>
        <v>133525.34999999998</v>
      </c>
      <c r="BA45" s="104">
        <f>$F45*'UGA FAO - Data, Crops'!AX40*$G45</f>
        <v>169556</v>
      </c>
      <c r="BB45" s="104">
        <f>$F45*'UGA FAO - Data, Crops'!AY40*$G45</f>
        <v>84778</v>
      </c>
      <c r="BC45" s="104">
        <f>$F45*'UGA FAO - Data, Crops'!AZ40*$G45</f>
        <v>158958.75</v>
      </c>
      <c r="BD45" s="104">
        <f>$F45*'UGA FAO - Data, Crops'!BA40*$G45</f>
        <v>112330.84999999999</v>
      </c>
      <c r="BE45" s="104">
        <f>$F45*'UGA FAO - Data, Crops'!BB40*$G45</f>
        <v>176974.07499999998</v>
      </c>
      <c r="BF45" s="104">
        <f>$F45*'UGA FAO - Data, Crops'!BC40*$G45</f>
        <v>306048.58</v>
      </c>
      <c r="BG45" s="104">
        <f>$F45*'UGA FAO - Data, Crops'!BD40*$G45</f>
        <v>112330.84999999999</v>
      </c>
      <c r="BH45" s="104">
        <f>$F45*'UGA FAO - Data, Crops'!BE40*$G45</f>
        <v>103853.04999999999</v>
      </c>
      <c r="BI45" s="104">
        <f>$F45*'UGA FAO - Data, Crops'!BF40*$G45</f>
        <v>161078.19999999998</v>
      </c>
      <c r="BJ45" s="104">
        <f>$F45*'UGA FAO - Data, Crops'!BG40*$G45</f>
        <v>134585.07499999998</v>
      </c>
      <c r="BK45" s="104">
        <f>$F45*'UGA FAO - Data, Crops'!BH40*$G45</f>
        <v>181636.86499999999</v>
      </c>
      <c r="BL45" s="104">
        <f>$F45*'UGA FAO - Data, Crops'!BI40*$G45</f>
        <v>252214.55</v>
      </c>
      <c r="BM45" s="104">
        <f>$F45*'UGA FAO - Data, Crops'!BJ40*$G45</f>
        <v>185027.98499999999</v>
      </c>
      <c r="BN45" s="104">
        <f>$F45*'UGA FAO - Data, Crops'!BK40*$G45</f>
        <v>218303.34999999998</v>
      </c>
    </row>
    <row r="46" spans="1:66" s="103" customFormat="1" x14ac:dyDescent="0.35">
      <c r="A46" s="103">
        <v>19</v>
      </c>
      <c r="C46" s="103" t="s">
        <v>298</v>
      </c>
      <c r="D46" s="103" t="s">
        <v>0</v>
      </c>
      <c r="E46" s="82">
        <v>3.7499999999999999E-2</v>
      </c>
      <c r="F46" s="212">
        <f t="shared" si="6"/>
        <v>0.96250000000000002</v>
      </c>
      <c r="G46" s="103">
        <v>2.2999999999999998</v>
      </c>
      <c r="H46" s="104">
        <f>$F46*'UGA FAO - Data, Crops'!E41*$G46</f>
        <v>75267.5</v>
      </c>
      <c r="I46" s="104">
        <f>$F46*'UGA FAO - Data, Crops'!F41*$G46</f>
        <v>75267.5</v>
      </c>
      <c r="J46" s="104">
        <f>$F46*'UGA FAO - Data, Crops'!G41*$G46</f>
        <v>77481.25</v>
      </c>
      <c r="K46" s="104">
        <f>$F46*'UGA FAO - Data, Crops'!H41*$G46</f>
        <v>66412.5</v>
      </c>
      <c r="L46" s="104">
        <f>$F46*'UGA FAO - Data, Crops'!I41*$G46</f>
        <v>66412.5</v>
      </c>
      <c r="M46" s="104">
        <f>$F46*'UGA FAO - Data, Crops'!J41*$G46</f>
        <v>75267.5</v>
      </c>
      <c r="N46" s="104">
        <f>$F46*'UGA FAO - Data, Crops'!K41*$G46</f>
        <v>37633.75</v>
      </c>
      <c r="O46" s="104">
        <f>$F46*'UGA FAO - Data, Crops'!L41*$G46</f>
        <v>50916.249999999993</v>
      </c>
      <c r="P46" s="104">
        <f>$F46*'UGA FAO - Data, Crops'!M41*$G46</f>
        <v>48259.749999999993</v>
      </c>
      <c r="Q46" s="104">
        <f>$F46*'UGA FAO - Data, Crops'!N41*$G46</f>
        <v>37633.75</v>
      </c>
      <c r="R46" s="104">
        <f>$F46*'UGA FAO - Data, Crops'!O41*$G46</f>
        <v>68626.25</v>
      </c>
      <c r="S46" s="104">
        <f>$F46*'UGA FAO - Data, Crops'!P41*$G46</f>
        <v>63091.874999999993</v>
      </c>
      <c r="T46" s="104">
        <f>$F46*'UGA FAO - Data, Crops'!Q41*$G46</f>
        <v>67962.125</v>
      </c>
      <c r="U46" s="104">
        <f>$F46*'UGA FAO - Data, Crops'!R41*$G46</f>
        <v>66412.5</v>
      </c>
      <c r="V46" s="104">
        <f>$F46*'UGA FAO - Data, Crops'!S41*$G46</f>
        <v>86557.625</v>
      </c>
      <c r="W46" s="104">
        <f>$F46*'UGA FAO - Data, Crops'!T41*$G46</f>
        <v>87930.15</v>
      </c>
      <c r="X46" s="104">
        <f>$F46*'UGA FAO - Data, Crops'!U41*$G46</f>
        <v>84343.875</v>
      </c>
      <c r="Y46" s="104">
        <f>$F46*'UGA FAO - Data, Crops'!V41*$G46</f>
        <v>87664.5</v>
      </c>
      <c r="Z46" s="104">
        <f>$F46*'UGA FAO - Data, Crops'!W41*$G46</f>
        <v>35420</v>
      </c>
      <c r="AA46" s="104">
        <f>$F46*'UGA FAO - Data, Crops'!X41*$G46</f>
        <v>44275</v>
      </c>
      <c r="AB46" s="104">
        <f>$F46*'UGA FAO - Data, Crops'!Y41*$G46</f>
        <v>55343.749999999993</v>
      </c>
      <c r="AC46" s="104">
        <f>$F46*'UGA FAO - Data, Crops'!Z41*$G46</f>
        <v>77481.25</v>
      </c>
      <c r="AD46" s="104">
        <f>$F46*'UGA FAO - Data, Crops'!AA41*$G46</f>
        <v>92977.5</v>
      </c>
      <c r="AE46" s="104">
        <f>$F46*'UGA FAO - Data, Crops'!AB41*$G46</f>
        <v>86336.25</v>
      </c>
      <c r="AF46" s="104">
        <f>$F46*'UGA FAO - Data, Crops'!AC41*$G46</f>
        <v>73053.75</v>
      </c>
      <c r="AG46" s="104">
        <f>$F46*'UGA FAO - Data, Crops'!AD41*$G46</f>
        <v>76626.742499999993</v>
      </c>
      <c r="AH46" s="104">
        <f>$F46*'UGA FAO - Data, Crops'!AE41*$G46</f>
        <v>73053.75</v>
      </c>
      <c r="AI46" s="104">
        <f>$F46*'UGA FAO - Data, Crops'!AF41*$G46</f>
        <v>79695</v>
      </c>
      <c r="AJ46" s="104">
        <f>$F46*'UGA FAO - Data, Crops'!AG41*$G46</f>
        <v>101389.74999999999</v>
      </c>
      <c r="AK46" s="104">
        <f>$F46*'UGA FAO - Data, Crops'!AH41*$G46</f>
        <v>136876.16249999998</v>
      </c>
      <c r="AL46" s="104">
        <f>$F46*'UGA FAO - Data, Crops'!AI41*$G46</f>
        <v>135038.75</v>
      </c>
      <c r="AM46" s="104">
        <f>$F46*'UGA FAO - Data, Crops'!AJ41*$G46</f>
        <v>159390</v>
      </c>
      <c r="AN46" s="104">
        <f>$F46*'UGA FAO - Data, Crops'!AK41*$G46</f>
        <v>166031.25</v>
      </c>
      <c r="AO46" s="104">
        <f>$F46*'UGA FAO - Data, Crops'!AL41*$G46</f>
        <v>154962.5</v>
      </c>
      <c r="AP46" s="104">
        <f>$F46*'UGA FAO - Data, Crops'!AM41*$G46</f>
        <v>157176.25</v>
      </c>
      <c r="AQ46" s="104">
        <f>$F46*'UGA FAO - Data, Crops'!AN41*$G46</f>
        <v>161603.75</v>
      </c>
      <c r="AR46" s="104">
        <f>$F46*'UGA FAO - Data, Crops'!AO41*$G46</f>
        <v>161603.75</v>
      </c>
      <c r="AS46" s="104">
        <f>$F46*'UGA FAO - Data, Crops'!AP41*$G46</f>
        <v>170458.75</v>
      </c>
      <c r="AT46" s="104">
        <f>$F46*'UGA FAO - Data, Crops'!AQ41*$G46</f>
        <v>205878.74999999997</v>
      </c>
      <c r="AU46" s="104">
        <f>$F46*'UGA FAO - Data, Crops'!AR41*$G46</f>
        <v>214733.74999999997</v>
      </c>
      <c r="AV46" s="104">
        <f>$F46*'UGA FAO - Data, Crops'!AS41*$G46</f>
        <v>225802.49999999997</v>
      </c>
      <c r="AW46" s="104">
        <f>$F46*'UGA FAO - Data, Crops'!AT41*$G46</f>
        <v>234657.49999999997</v>
      </c>
      <c r="AX46" s="104">
        <f>$F46*'UGA FAO - Data, Crops'!AU41*$G46</f>
        <v>265650</v>
      </c>
      <c r="AY46" s="104">
        <f>$F46*'UGA FAO - Data, Crops'!AV41*$G46</f>
        <v>276718.75</v>
      </c>
      <c r="AZ46" s="104">
        <f>$F46*'UGA FAO - Data, Crops'!AW41*$G46</f>
        <v>356413.75</v>
      </c>
      <c r="BA46" s="104">
        <f>$F46*'UGA FAO - Data, Crops'!AX41*$G46</f>
        <v>367482.5</v>
      </c>
      <c r="BB46" s="104">
        <f>$F46*'UGA FAO - Data, Crops'!AY41*$G46</f>
        <v>371910</v>
      </c>
      <c r="BC46" s="104">
        <f>$F46*'UGA FAO - Data, Crops'!AZ41*$G46</f>
        <v>219161.24999999997</v>
      </c>
      <c r="BD46" s="104">
        <f>$F46*'UGA FAO - Data, Crops'!BA41*$G46</f>
        <v>254581.24999999997</v>
      </c>
      <c r="BE46" s="104">
        <f>$F46*'UGA FAO - Data, Crops'!BB41*$G46</f>
        <v>263436.25</v>
      </c>
      <c r="BF46" s="104">
        <f>$F46*'UGA FAO - Data, Crops'!BC41*$G46</f>
        <v>314188.68249999994</v>
      </c>
      <c r="BG46" s="104">
        <f>$F46*'UGA FAO - Data, Crops'!BD41*$G46</f>
        <v>274505</v>
      </c>
      <c r="BH46" s="104">
        <f>$F46*'UGA FAO - Data, Crops'!BE41*$G46</f>
        <v>274965.45999999996</v>
      </c>
      <c r="BI46" s="104">
        <f>$F46*'UGA FAO - Data, Crops'!BF41*$G46</f>
        <v>320953.90250000003</v>
      </c>
      <c r="BJ46" s="104">
        <f>$F46*'UGA FAO - Data, Crops'!BG41*$G46</f>
        <v>320993.75</v>
      </c>
      <c r="BK46" s="104">
        <f>$F46*'UGA FAO - Data, Crops'!BH41*$G46</f>
        <v>298856.25</v>
      </c>
      <c r="BL46" s="104">
        <f>$F46*'UGA FAO - Data, Crops'!BI41*$G46</f>
        <v>323207.5</v>
      </c>
      <c r="BM46" s="104">
        <f>$F46*'UGA FAO - Data, Crops'!BJ41*$G46</f>
        <v>318780</v>
      </c>
      <c r="BN46" s="104">
        <f>$F46*'UGA FAO - Data, Crops'!BK41*$G46</f>
        <v>318780</v>
      </c>
    </row>
    <row r="47" spans="1:66" s="103" customFormat="1" x14ac:dyDescent="0.35">
      <c r="A47" s="103">
        <v>19</v>
      </c>
      <c r="C47" s="103" t="s">
        <v>302</v>
      </c>
      <c r="D47" s="103" t="s">
        <v>0</v>
      </c>
      <c r="E47" s="82">
        <f>0.0426/1.5</f>
        <v>2.8399999999999998E-2</v>
      </c>
      <c r="F47" s="212">
        <f t="shared" si="6"/>
        <v>0.97160000000000002</v>
      </c>
      <c r="G47" s="103">
        <v>1.5</v>
      </c>
      <c r="H47" s="104">
        <f>$F47*'UGA FAO - Data, Crops'!E42*$G47</f>
        <v>174888</v>
      </c>
      <c r="I47" s="104">
        <f>$F47*'UGA FAO - Data, Crops'!F42*$G47</f>
        <v>186547.20000000001</v>
      </c>
      <c r="J47" s="104">
        <f>$F47*'UGA FAO - Data, Crops'!G42*$G47</f>
        <v>190919.40000000002</v>
      </c>
      <c r="K47" s="104">
        <f>$F47*'UGA FAO - Data, Crops'!H42*$G47</f>
        <v>186547.20000000001</v>
      </c>
      <c r="L47" s="104">
        <f>$F47*'UGA FAO - Data, Crops'!I42*$G47</f>
        <v>189462</v>
      </c>
      <c r="M47" s="104">
        <f>$F47*'UGA FAO - Data, Crops'!J42*$G47</f>
        <v>218610</v>
      </c>
      <c r="N47" s="104">
        <f>$F47*'UGA FAO - Data, Crops'!K42*$G47</f>
        <v>237556.2</v>
      </c>
      <c r="O47" s="104">
        <f>$F47*'UGA FAO - Data, Crops'!L42*$G47</f>
        <v>256502.40000000002</v>
      </c>
      <c r="P47" s="104">
        <f>$F47*'UGA FAO - Data, Crops'!M42*$G47</f>
        <v>306054</v>
      </c>
      <c r="Q47" s="104">
        <f>$F47*'UGA FAO - Data, Crops'!N42*$G47</f>
        <v>355605.6</v>
      </c>
      <c r="R47" s="104">
        <f>$F47*'UGA FAO - Data, Crops'!O42*$G47</f>
        <v>365807.4</v>
      </c>
      <c r="S47" s="104">
        <f>$F47*'UGA FAO - Data, Crops'!P42*$G47</f>
        <v>340885.86</v>
      </c>
      <c r="T47" s="104">
        <f>$F47*'UGA FAO - Data, Crops'!Q42*$G47</f>
        <v>309260.28000000003</v>
      </c>
      <c r="U47" s="104">
        <f>$F47*'UGA FAO - Data, Crops'!R42*$G47</f>
        <v>291042.77999999997</v>
      </c>
      <c r="V47" s="104">
        <f>$F47*'UGA FAO - Data, Crops'!S42*$G47</f>
        <v>283318.56</v>
      </c>
      <c r="W47" s="104">
        <f>$F47*'UGA FAO - Data, Crops'!T42*$G47</f>
        <v>257814.06</v>
      </c>
      <c r="X47" s="104">
        <f>$F47*'UGA FAO - Data, Crops'!U42*$G47</f>
        <v>280695.24</v>
      </c>
      <c r="Y47" s="104">
        <f>$F47*'UGA FAO - Data, Crops'!V42*$G47</f>
        <v>272825.27999999997</v>
      </c>
      <c r="Z47" s="104">
        <f>$F47*'UGA FAO - Data, Crops'!W42*$G47</f>
        <v>116592</v>
      </c>
      <c r="AA47" s="104">
        <f>$F47*'UGA FAO - Data, Crops'!X42*$G47</f>
        <v>102018</v>
      </c>
      <c r="AB47" s="104">
        <f>$F47*'UGA FAO - Data, Crops'!Y42*$G47</f>
        <v>131166</v>
      </c>
      <c r="AC47" s="104">
        <f>$F47*'UGA FAO - Data, Crops'!Z42*$G47</f>
        <v>131166</v>
      </c>
      <c r="AD47" s="104">
        <f>$F47*'UGA FAO - Data, Crops'!AA42*$G47</f>
        <v>144282.6</v>
      </c>
      <c r="AE47" s="104">
        <f>$F47*'UGA FAO - Data, Crops'!AB42*$G47</f>
        <v>148654.79999999999</v>
      </c>
      <c r="AF47" s="104">
        <f>$F47*'UGA FAO - Data, Crops'!AC42*$G47</f>
        <v>135538.20000000001</v>
      </c>
      <c r="AG47" s="104">
        <f>$F47*'UGA FAO - Data, Crops'!AD42*$G47</f>
        <v>171973.2</v>
      </c>
      <c r="AH47" s="104">
        <f>$F47*'UGA FAO - Data, Crops'!AE42*$G47</f>
        <v>177802.8</v>
      </c>
      <c r="AI47" s="104">
        <f>$F47*'UGA FAO - Data, Crops'!AF42*$G47</f>
        <v>195291.6</v>
      </c>
      <c r="AJ47" s="104">
        <f>$F47*'UGA FAO - Data, Crops'!AG42*$G47</f>
        <v>212522.44020000001</v>
      </c>
      <c r="AK47" s="104">
        <f>$F47*'UGA FAO - Data, Crops'!AH42*$G47</f>
        <v>230269.2</v>
      </c>
      <c r="AL47" s="104">
        <f>$F47*'UGA FAO - Data, Crops'!AI42*$G47</f>
        <v>209865.59999999998</v>
      </c>
      <c r="AM47" s="104">
        <f>$F47*'UGA FAO - Data, Crops'!AJ42*$G47</f>
        <v>214237.80000000002</v>
      </c>
      <c r="AN47" s="104">
        <f>$F47*'UGA FAO - Data, Crops'!AK42*$G47</f>
        <v>222982.2</v>
      </c>
      <c r="AO47" s="104">
        <f>$F47*'UGA FAO - Data, Crops'!AL42*$G47</f>
        <v>206950.80000000002</v>
      </c>
      <c r="AP47" s="104">
        <f>$F47*'UGA FAO - Data, Crops'!AM42*$G47</f>
        <v>209865.59999999998</v>
      </c>
      <c r="AQ47" s="104">
        <f>$F47*'UGA FAO - Data, Crops'!AN42*$G47</f>
        <v>182175</v>
      </c>
      <c r="AR47" s="104">
        <f>$F47*'UGA FAO - Data, Crops'!AO42*$G47</f>
        <v>195291.6</v>
      </c>
      <c r="AS47" s="104">
        <f>$F47*'UGA FAO - Data, Crops'!AP42*$G47</f>
        <v>204036</v>
      </c>
      <c r="AT47" s="104">
        <f>$F47*'UGA FAO - Data, Crops'!AQ42*$G47</f>
        <v>199663.80000000002</v>
      </c>
      <c r="AU47" s="104">
        <f>$F47*'UGA FAO - Data, Crops'!AR42*$G47</f>
        <v>202578.59999999998</v>
      </c>
      <c r="AV47" s="104">
        <f>$F47*'UGA FAO - Data, Crops'!AS42*$G47</f>
        <v>212780.40000000002</v>
      </c>
      <c r="AW47" s="104">
        <f>$F47*'UGA FAO - Data, Crops'!AT42*$G47</f>
        <v>215695.19999999998</v>
      </c>
      <c r="AX47" s="104">
        <f>$F47*'UGA FAO - Data, Crops'!AU42*$G47</f>
        <v>320628</v>
      </c>
      <c r="AY47" s="104">
        <f>$F47*'UGA FAO - Data, Crops'!AV42*$G47</f>
        <v>322085.40000000002</v>
      </c>
      <c r="AZ47" s="104">
        <f>$F47*'UGA FAO - Data, Crops'!AW42*$G47</f>
        <v>327915</v>
      </c>
      <c r="BA47" s="104">
        <f>$F47*'UGA FAO - Data, Crops'!AX42*$G47</f>
        <v>335202</v>
      </c>
      <c r="BB47" s="104">
        <f>$F47*'UGA FAO - Data, Crops'!AY42*$G47</f>
        <v>342489</v>
      </c>
      <c r="BC47" s="104">
        <f>$F47*'UGA FAO - Data, Crops'!AZ42*$G47</f>
        <v>334671.50640000001</v>
      </c>
      <c r="BD47" s="104">
        <f>$F47*'UGA FAO - Data, Crops'!BA42*$G47</f>
        <v>375961.10580000002</v>
      </c>
      <c r="BE47" s="104">
        <f>$F47*'UGA FAO - Data, Crops'!BB42*$G47</f>
        <v>401902.82579999999</v>
      </c>
      <c r="BF47" s="104">
        <f>$F47*'UGA FAO - Data, Crops'!BC42*$G47</f>
        <v>476569.80000000005</v>
      </c>
      <c r="BG47" s="104">
        <f>$F47*'UGA FAO - Data, Crops'!BD42*$G47</f>
        <v>429933</v>
      </c>
      <c r="BH47" s="104">
        <f>$F47*'UGA FAO - Data, Crops'!BE42*$G47</f>
        <v>430378.96439999994</v>
      </c>
      <c r="BI47" s="104">
        <f>$F47*'UGA FAO - Data, Crops'!BF42*$G47</f>
        <v>430808.89740000002</v>
      </c>
      <c r="BJ47" s="104">
        <f>$F47*'UGA FAO - Data, Crops'!BG42*$G47</f>
        <v>431240.28780000005</v>
      </c>
      <c r="BK47" s="104">
        <f>$F47*'UGA FAO - Data, Crops'!BH42*$G47</f>
        <v>400557.64560000005</v>
      </c>
      <c r="BL47" s="104">
        <f>$F47*'UGA FAO - Data, Crops'!BI42*$G47</f>
        <v>432232.77720000001</v>
      </c>
      <c r="BM47" s="104">
        <f>$F47*'UGA FAO - Data, Crops'!BJ42*$G47</f>
        <v>281622.14640000003</v>
      </c>
      <c r="BN47" s="104">
        <f>$F47*'UGA FAO - Data, Crops'!BK42*$G47</f>
        <v>233184</v>
      </c>
    </row>
    <row r="48" spans="1:66" s="103" customFormat="1" x14ac:dyDescent="0.35">
      <c r="A48" s="103">
        <v>19</v>
      </c>
      <c r="C48" s="103" t="s">
        <v>355</v>
      </c>
      <c r="D48" s="103" t="s">
        <v>0</v>
      </c>
      <c r="E48" s="82">
        <v>0.68</v>
      </c>
      <c r="F48" s="212">
        <f t="shared" si="6"/>
        <v>0.31999999999999995</v>
      </c>
      <c r="G48" s="103">
        <v>1.5</v>
      </c>
      <c r="H48" s="104">
        <f>$F48*'UGA FAO - Data, Crops'!E43*$G48</f>
        <v>479.99999999999989</v>
      </c>
      <c r="I48" s="104">
        <f>$F48*'UGA FAO - Data, Crops'!F43*$G48</f>
        <v>479.99999999999989</v>
      </c>
      <c r="J48" s="104">
        <f>$F48*'UGA FAO - Data, Crops'!G43*$G48</f>
        <v>191.99999999999997</v>
      </c>
      <c r="K48" s="104">
        <f>$F48*'UGA FAO - Data, Crops'!H43*$G48</f>
        <v>479.99999999999989</v>
      </c>
      <c r="L48" s="104">
        <f>$F48*'UGA FAO - Data, Crops'!I43*$G48</f>
        <v>479.99999999999989</v>
      </c>
      <c r="M48" s="104">
        <f>$F48*'UGA FAO - Data, Crops'!J43*$G48</f>
        <v>479.99999999999989</v>
      </c>
      <c r="N48" s="104">
        <f>$F48*'UGA FAO - Data, Crops'!K43*$G48</f>
        <v>1439.9999999999998</v>
      </c>
      <c r="O48" s="104">
        <f>$F48*'UGA FAO - Data, Crops'!L43*$G48</f>
        <v>3359.9999999999991</v>
      </c>
      <c r="P48" s="104">
        <f>$F48*'UGA FAO - Data, Crops'!M43*$G48</f>
        <v>1919.9999999999995</v>
      </c>
      <c r="Q48" s="104">
        <f>$F48*'UGA FAO - Data, Crops'!N43*$G48</f>
        <v>2399.9999999999995</v>
      </c>
      <c r="R48" s="104">
        <f>$F48*'UGA FAO - Data, Crops'!O43*$G48</f>
        <v>1919.9999999999995</v>
      </c>
      <c r="S48" s="104">
        <f>$F48*'UGA FAO - Data, Crops'!P43*$G48</f>
        <v>3359.9999999999991</v>
      </c>
      <c r="T48" s="104">
        <f>$F48*'UGA FAO - Data, Crops'!Q43*$G48</f>
        <v>2399.9999999999995</v>
      </c>
      <c r="U48" s="104">
        <f>$F48*'UGA FAO - Data, Crops'!R43*$G48</f>
        <v>1919.9999999999995</v>
      </c>
      <c r="V48" s="104">
        <f>$F48*'UGA FAO - Data, Crops'!S43*$G48</f>
        <v>1919.9999999999995</v>
      </c>
      <c r="W48" s="104">
        <f>$F48*'UGA FAO - Data, Crops'!T43*$G48</f>
        <v>3839.9999999999991</v>
      </c>
      <c r="X48" s="104">
        <f>$F48*'UGA FAO - Data, Crops'!U43*$G48</f>
        <v>2879.9999999999995</v>
      </c>
      <c r="Y48" s="104">
        <f>$F48*'UGA FAO - Data, Crops'!V43*$G48</f>
        <v>2879.9999999999995</v>
      </c>
      <c r="Z48" s="104">
        <f>$F48*'UGA FAO - Data, Crops'!W43*$G48</f>
        <v>1439.9999999999998</v>
      </c>
      <c r="AA48" s="104">
        <f>$F48*'UGA FAO - Data, Crops'!X43*$G48</f>
        <v>1439.9999999999998</v>
      </c>
      <c r="AB48" s="104">
        <f>$F48*'UGA FAO - Data, Crops'!Y43*$G48</f>
        <v>2399.9999999999995</v>
      </c>
      <c r="AC48" s="104">
        <f>$F48*'UGA FAO - Data, Crops'!Z43*$G48</f>
        <v>2879.9999999999995</v>
      </c>
      <c r="AD48" s="104">
        <f>$F48*'UGA FAO - Data, Crops'!AA43*$G48</f>
        <v>3359.9999999999991</v>
      </c>
      <c r="AE48" s="104">
        <f>$F48*'UGA FAO - Data, Crops'!AB43*$G48</f>
        <v>3839.9999999999991</v>
      </c>
      <c r="AF48" s="104">
        <f>$F48*'UGA FAO - Data, Crops'!AC43*$G48</f>
        <v>3839.9999999999991</v>
      </c>
      <c r="AG48" s="104">
        <f>$F48*'UGA FAO - Data, Crops'!AD43*$G48</f>
        <v>4573.4399999999996</v>
      </c>
      <c r="AH48" s="104">
        <f>$F48*'UGA FAO - Data, Crops'!AE43*$G48</f>
        <v>3839.9999999999991</v>
      </c>
      <c r="AI48" s="104">
        <f>$F48*'UGA FAO - Data, Crops'!AF43*$G48</f>
        <v>6719.9999999999982</v>
      </c>
      <c r="AJ48" s="104">
        <f>$F48*'UGA FAO - Data, Crops'!AG43*$G48</f>
        <v>7578.239999999998</v>
      </c>
      <c r="AK48" s="104">
        <f>$F48*'UGA FAO - Data, Crops'!AH43*$G48</f>
        <v>17733.119999999995</v>
      </c>
      <c r="AL48" s="104">
        <f>$F48*'UGA FAO - Data, Crops'!AI43*$G48</f>
        <v>28319.999999999993</v>
      </c>
      <c r="AM48" s="104">
        <f>$F48*'UGA FAO - Data, Crops'!AJ43*$G48</f>
        <v>28319.999999999993</v>
      </c>
      <c r="AN48" s="104">
        <f>$F48*'UGA FAO - Data, Crops'!AK43*$G48</f>
        <v>32159.999999999993</v>
      </c>
      <c r="AO48" s="104">
        <f>$F48*'UGA FAO - Data, Crops'!AL43*$G48</f>
        <v>35999.999999999993</v>
      </c>
      <c r="AP48" s="104">
        <f>$F48*'UGA FAO - Data, Crops'!AM43*$G48</f>
        <v>37919.999999999993</v>
      </c>
      <c r="AQ48" s="104">
        <f>$F48*'UGA FAO - Data, Crops'!AN43*$G48</f>
        <v>41759.999999999993</v>
      </c>
      <c r="AR48" s="104">
        <f>$F48*'UGA FAO - Data, Crops'!AO43*$G48</f>
        <v>40319.999999999993</v>
      </c>
      <c r="AS48" s="104">
        <f>$F48*'UGA FAO - Data, Crops'!AP43*$G48</f>
        <v>44159.999999999993</v>
      </c>
      <c r="AT48" s="104">
        <f>$F48*'UGA FAO - Data, Crops'!AQ43*$G48</f>
        <v>48479.999999999993</v>
      </c>
      <c r="AU48" s="104">
        <f>$F48*'UGA FAO - Data, Crops'!AR43*$G48</f>
        <v>61439.999999999985</v>
      </c>
      <c r="AV48" s="104">
        <f>$F48*'UGA FAO - Data, Crops'!AS43*$G48</f>
        <v>69119.999999999985</v>
      </c>
      <c r="AW48" s="104">
        <f>$F48*'UGA FAO - Data, Crops'!AT43*$G48</f>
        <v>79679.999999999985</v>
      </c>
      <c r="AX48" s="104">
        <f>$F48*'UGA FAO - Data, Crops'!AU43*$G48</f>
        <v>89759.999999999985</v>
      </c>
      <c r="AY48" s="104">
        <f>$F48*'UGA FAO - Data, Crops'!AV43*$G48</f>
        <v>75839.999999999985</v>
      </c>
      <c r="AZ48" s="104">
        <f>$F48*'UGA FAO - Data, Crops'!AW43*$G48</f>
        <v>75839.999999999985</v>
      </c>
      <c r="BA48" s="104">
        <f>$F48*'UGA FAO - Data, Crops'!AX43*$G48</f>
        <v>83999.999999999985</v>
      </c>
      <c r="BB48" s="104">
        <f>$F48*'UGA FAO - Data, Crops'!AY43*$G48</f>
        <v>84479.999999999985</v>
      </c>
      <c r="BC48" s="104">
        <f>$F48*'UGA FAO - Data, Crops'!AZ43*$G48</f>
        <v>10559.999999999998</v>
      </c>
      <c r="BD48" s="104">
        <f>$F48*'UGA FAO - Data, Crops'!BA43*$G48</f>
        <v>12959.999999999996</v>
      </c>
      <c r="BE48" s="104">
        <f>$F48*'UGA FAO - Data, Crops'!BB43*$G48</f>
        <v>12959.999999999996</v>
      </c>
      <c r="BF48" s="104">
        <f>$F48*'UGA FAO - Data, Crops'!BC43*$G48</f>
        <v>15286.559999999998</v>
      </c>
      <c r="BG48" s="104">
        <f>$F48*'UGA FAO - Data, Crops'!BD43*$G48</f>
        <v>11039.999999999998</v>
      </c>
      <c r="BH48" s="104">
        <f>$F48*'UGA FAO - Data, Crops'!BE43*$G48</f>
        <v>11138.399999999998</v>
      </c>
      <c r="BI48" s="104">
        <f>$F48*'UGA FAO - Data, Crops'!BF43*$G48</f>
        <v>13405.919999999998</v>
      </c>
      <c r="BJ48" s="104">
        <f>$F48*'UGA FAO - Data, Crops'!BG43*$G48</f>
        <v>13446.239999999998</v>
      </c>
      <c r="BK48" s="104">
        <f>$F48*'UGA FAO - Data, Crops'!BH43*$G48</f>
        <v>12350.399999999998</v>
      </c>
      <c r="BL48" s="104">
        <f>$F48*'UGA FAO - Data, Crops'!BI43*$G48</f>
        <v>13486.559999999998</v>
      </c>
      <c r="BM48" s="104">
        <f>$F48*'UGA FAO - Data, Crops'!BJ43*$G48</f>
        <v>13066.559999999998</v>
      </c>
      <c r="BN48" s="104">
        <f>$F48*'UGA FAO - Data, Crops'!BK43*$G48</f>
        <v>13439.999999999996</v>
      </c>
    </row>
    <row r="49" spans="1:66" s="103" customFormat="1" x14ac:dyDescent="0.35">
      <c r="C49" s="103" t="s">
        <v>439</v>
      </c>
      <c r="E49" s="222">
        <v>0.22</v>
      </c>
      <c r="F49" s="212">
        <f t="shared" si="6"/>
        <v>0.78</v>
      </c>
      <c r="G49" s="103">
        <v>2.2999999999999998</v>
      </c>
      <c r="H49" s="104">
        <f>$F49*'UGA FAO - Data, Crops'!E44*$G49</f>
        <v>3134.1179999999999</v>
      </c>
      <c r="I49" s="104">
        <f>$F49*'UGA FAO - Data, Crops'!F44*$G49</f>
        <v>4743.3360000000002</v>
      </c>
      <c r="J49" s="104">
        <f>$F49*'UGA FAO - Data, Crops'!G44*$G49</f>
        <v>4565.7299999999996</v>
      </c>
      <c r="K49" s="104">
        <f>$F49*'UGA FAO - Data, Crops'!H44*$G49</f>
        <v>3659.7599999999998</v>
      </c>
      <c r="L49" s="104">
        <f>$F49*'UGA FAO - Data, Crops'!I44*$G49</f>
        <v>3587.9999999999995</v>
      </c>
      <c r="M49" s="104">
        <f>$F49*'UGA FAO - Data, Crops'!J44*$G49</f>
        <v>3516.24</v>
      </c>
      <c r="N49" s="104">
        <f>$F49*'UGA FAO - Data, Crops'!K44*$G49</f>
        <v>3126.9419999999996</v>
      </c>
      <c r="O49" s="104">
        <f>$F49*'UGA FAO - Data, Crops'!L44*$G49</f>
        <v>3265.08</v>
      </c>
      <c r="P49" s="104">
        <f>$F49*'UGA FAO - Data, Crops'!M44*$G49</f>
        <v>4395.2999999999993</v>
      </c>
      <c r="Q49" s="104">
        <f>$F49*'UGA FAO - Data, Crops'!N44*$G49</f>
        <v>2658.7080000000001</v>
      </c>
      <c r="R49" s="104">
        <f>$F49*'UGA FAO - Data, Crops'!O44*$G49</f>
        <v>3587.9999999999995</v>
      </c>
      <c r="S49" s="104">
        <f>$F49*'UGA FAO - Data, Crops'!P44*$G49</f>
        <v>2691</v>
      </c>
      <c r="T49" s="104">
        <f>$F49*'UGA FAO - Data, Crops'!Q44*$G49</f>
        <v>2691</v>
      </c>
      <c r="U49" s="104">
        <f>$F49*'UGA FAO - Data, Crops'!R44*$G49</f>
        <v>1435.1999999999998</v>
      </c>
      <c r="V49" s="104">
        <f>$F49*'UGA FAO - Data, Crops'!S44*$G49</f>
        <v>896.99999999999989</v>
      </c>
      <c r="W49" s="104">
        <f>$F49*'UGA FAO - Data, Crops'!T44*$G49</f>
        <v>896.99999999999989</v>
      </c>
      <c r="X49" s="104">
        <f>$F49*'UGA FAO - Data, Crops'!U44*$G49</f>
        <v>896.99999999999989</v>
      </c>
      <c r="Y49" s="104">
        <f>$F49*'UGA FAO - Data, Crops'!V44*$G49</f>
        <v>896.99999999999989</v>
      </c>
      <c r="Z49" s="104">
        <f>$F49*'UGA FAO - Data, Crops'!W44*$G49</f>
        <v>896.99999999999989</v>
      </c>
      <c r="AA49" s="104">
        <f>$F49*'UGA FAO - Data, Crops'!X44*$G49</f>
        <v>896.99999999999989</v>
      </c>
      <c r="AB49" s="104">
        <f>$F49*'UGA FAO - Data, Crops'!Y44*$G49</f>
        <v>896.99999999999989</v>
      </c>
      <c r="AC49" s="104">
        <f>$F49*'UGA FAO - Data, Crops'!Z44*$G49</f>
        <v>896.99999999999989</v>
      </c>
      <c r="AD49" s="104">
        <f>$F49*'UGA FAO - Data, Crops'!AA44*$G49</f>
        <v>1255.8</v>
      </c>
      <c r="AE49" s="104">
        <f>$F49*'UGA FAO - Data, Crops'!AB44*$G49</f>
        <v>1255.8</v>
      </c>
      <c r="AF49" s="104">
        <f>$F49*'UGA FAO - Data, Crops'!AC44*$G49</f>
        <v>1255.8</v>
      </c>
      <c r="AG49" s="104">
        <f>$F49*'UGA FAO - Data, Crops'!AD44*$G49</f>
        <v>1793.9999999999998</v>
      </c>
      <c r="AH49" s="104">
        <f>$F49*'UGA FAO - Data, Crops'!AE44*$G49</f>
        <v>1793.9999999999998</v>
      </c>
      <c r="AI49" s="104">
        <f>$F49*'UGA FAO - Data, Crops'!AF44*$G49</f>
        <v>1793.9999999999998</v>
      </c>
      <c r="AJ49" s="104">
        <f>$F49*'UGA FAO - Data, Crops'!AG44*$G49</f>
        <v>1793.9999999999998</v>
      </c>
      <c r="AK49" s="104">
        <f>$F49*'UGA FAO - Data, Crops'!AH44*$G49</f>
        <v>2219.1779999999999</v>
      </c>
      <c r="AL49" s="104">
        <f>$F49*'UGA FAO - Data, Crops'!AI44*$G49</f>
        <v>1541.0459999999998</v>
      </c>
      <c r="AM49" s="104">
        <f>$F49*'UGA FAO - Data, Crops'!AJ44*$G49</f>
        <v>1435.1999999999998</v>
      </c>
      <c r="AN49" s="104">
        <f>$F49*'UGA FAO - Data, Crops'!AK44*$G49</f>
        <v>1793.9999999999998</v>
      </c>
      <c r="AO49" s="104">
        <f>$F49*'UGA FAO - Data, Crops'!AL44*$G49</f>
        <v>1609.2179999999998</v>
      </c>
      <c r="AP49" s="104">
        <f>$F49*'UGA FAO - Data, Crops'!AM44*$G49</f>
        <v>1435.1999999999998</v>
      </c>
      <c r="AQ49" s="104">
        <f>$F49*'UGA FAO - Data, Crops'!AN44*$G49</f>
        <v>1614.6</v>
      </c>
      <c r="AR49" s="104">
        <f>$F49*'UGA FAO - Data, Crops'!AO44*$G49</f>
        <v>1652.2739999999999</v>
      </c>
      <c r="AS49" s="104">
        <f>$F49*'UGA FAO - Data, Crops'!AP44*$G49</f>
        <v>1693.5360000000001</v>
      </c>
      <c r="AT49" s="104">
        <f>$F49*'UGA FAO - Data, Crops'!AQ44*$G49</f>
        <v>1686.36</v>
      </c>
      <c r="AU49" s="104">
        <f>$F49*'UGA FAO - Data, Crops'!AR44*$G49</f>
        <v>1698.9180000000001</v>
      </c>
      <c r="AV49" s="104">
        <f>$F49*'UGA FAO - Data, Crops'!AS44*$G49</f>
        <v>1715.0640000000001</v>
      </c>
      <c r="AW49" s="104">
        <f>$F49*'UGA FAO - Data, Crops'!AT44*$G49</f>
        <v>1724.0339999999999</v>
      </c>
      <c r="AX49" s="104">
        <f>$F49*'UGA FAO - Data, Crops'!AU44*$G49</f>
        <v>1793.9999999999998</v>
      </c>
      <c r="AY49" s="104">
        <f>$F49*'UGA FAO - Data, Crops'!AV44*$G49</f>
        <v>1793.9999999999998</v>
      </c>
      <c r="AZ49" s="104">
        <f>$F49*'UGA FAO - Data, Crops'!AW44*$G49</f>
        <v>1793.9999999999998</v>
      </c>
      <c r="BA49" s="104">
        <f>$F49*'UGA FAO - Data, Crops'!AX44*$G49</f>
        <v>1793.9999999999998</v>
      </c>
      <c r="BB49" s="104">
        <f>$F49*'UGA FAO - Data, Crops'!AY44*$G49</f>
        <v>1793.9999999999998</v>
      </c>
      <c r="BC49" s="104">
        <f>$F49*'UGA FAO - Data, Crops'!AZ44*$G49</f>
        <v>1793.9999999999998</v>
      </c>
      <c r="BD49" s="104">
        <f>$F49*'UGA FAO - Data, Crops'!BA44*$G49</f>
        <v>1793.9999999999998</v>
      </c>
      <c r="BE49" s="104">
        <f>$F49*'UGA FAO - Data, Crops'!BB44*$G49</f>
        <v>1793.9999999999998</v>
      </c>
      <c r="BF49" s="104">
        <f>$F49*'UGA FAO - Data, Crops'!BC44*$G49</f>
        <v>1793.9999999999998</v>
      </c>
      <c r="BG49" s="104">
        <f>$F49*'UGA FAO - Data, Crops'!BD44*$G49</f>
        <v>1793.9999999999998</v>
      </c>
      <c r="BH49" s="104">
        <f>$F49*'UGA FAO - Data, Crops'!BE44*$G49</f>
        <v>1793.9999999999998</v>
      </c>
      <c r="BI49" s="104">
        <f>$F49*'UGA FAO - Data, Crops'!BF44*$G49</f>
        <v>1793.9999999999998</v>
      </c>
      <c r="BJ49" s="104">
        <f>$F49*'UGA FAO - Data, Crops'!BG44*$G49</f>
        <v>1793.9999999999998</v>
      </c>
      <c r="BK49" s="104">
        <f>$F49*'UGA FAO - Data, Crops'!BH44*$G49</f>
        <v>1793.9999999999998</v>
      </c>
      <c r="BL49" s="104">
        <f>$F49*'UGA FAO - Data, Crops'!BI44*$G49</f>
        <v>1793.9999999999998</v>
      </c>
      <c r="BM49" s="104">
        <f>$F49*'UGA FAO - Data, Crops'!BJ44*$G49</f>
        <v>1793.9999999999998</v>
      </c>
      <c r="BN49" s="104">
        <f>$F49*'UGA FAO - Data, Crops'!BK44*$G49</f>
        <v>1817.3219999999999</v>
      </c>
    </row>
    <row r="50" spans="1:66" s="103" customFormat="1" x14ac:dyDescent="0.35">
      <c r="C50" s="103" t="s">
        <v>485</v>
      </c>
      <c r="E50" s="222">
        <v>0.22</v>
      </c>
      <c r="F50" s="212">
        <f t="shared" si="6"/>
        <v>0.78</v>
      </c>
      <c r="G50" s="103">
        <v>2.2999999999999998</v>
      </c>
      <c r="H50" s="104">
        <f>$F50*'UGA FAO - Data, Crops'!E45*$G50</f>
        <v>5382</v>
      </c>
      <c r="I50" s="104">
        <f>$F50*'UGA FAO - Data, Crops'!F45*$G50</f>
        <v>5382</v>
      </c>
      <c r="J50" s="104">
        <f>$F50*'UGA FAO - Data, Crops'!G45*$G50</f>
        <v>5382</v>
      </c>
      <c r="K50" s="104">
        <f>$F50*'UGA FAO - Data, Crops'!H45*$G50</f>
        <v>7175.9999999999991</v>
      </c>
      <c r="L50" s="104">
        <f>$F50*'UGA FAO - Data, Crops'!I45*$G50</f>
        <v>8970</v>
      </c>
      <c r="M50" s="104">
        <f>$F50*'UGA FAO - Data, Crops'!J45*$G50</f>
        <v>10764</v>
      </c>
      <c r="N50" s="104">
        <f>$F50*'UGA FAO - Data, Crops'!K45*$G50</f>
        <v>10764</v>
      </c>
      <c r="O50" s="104">
        <f>$F50*'UGA FAO - Data, Crops'!L45*$G50</f>
        <v>12557.999999999998</v>
      </c>
      <c r="P50" s="104">
        <f>$F50*'UGA FAO - Data, Crops'!M45*$G50</f>
        <v>10764</v>
      </c>
      <c r="Q50" s="104">
        <f>$F50*'UGA FAO - Data, Crops'!N45*$G50</f>
        <v>10764</v>
      </c>
      <c r="R50" s="104">
        <f>$F50*'UGA FAO - Data, Crops'!O45*$G50</f>
        <v>10764</v>
      </c>
      <c r="S50" s="104">
        <f>$F50*'UGA FAO - Data, Crops'!P45*$G50</f>
        <v>10764</v>
      </c>
      <c r="T50" s="104">
        <f>$F50*'UGA FAO - Data, Crops'!Q45*$G50</f>
        <v>14351.999999999998</v>
      </c>
      <c r="U50" s="104">
        <f>$F50*'UGA FAO - Data, Crops'!R45*$G50</f>
        <v>21528</v>
      </c>
      <c r="V50" s="104">
        <f>$F50*'UGA FAO - Data, Crops'!S45*$G50</f>
        <v>25115.999999999996</v>
      </c>
      <c r="W50" s="104">
        <f>$F50*'UGA FAO - Data, Crops'!T45*$G50</f>
        <v>26909.999999999996</v>
      </c>
      <c r="X50" s="104">
        <f>$F50*'UGA FAO - Data, Crops'!U45*$G50</f>
        <v>28703.999999999996</v>
      </c>
      <c r="Y50" s="104">
        <f>$F50*'UGA FAO - Data, Crops'!V45*$G50</f>
        <v>30497.999999999996</v>
      </c>
      <c r="Z50" s="104">
        <f>$F50*'UGA FAO - Data, Crops'!W45*$G50</f>
        <v>31394.999999999996</v>
      </c>
      <c r="AA50" s="104">
        <f>$F50*'UGA FAO - Data, Crops'!X45*$G50</f>
        <v>31394.999999999996</v>
      </c>
      <c r="AB50" s="104">
        <f>$F50*'UGA FAO - Data, Crops'!Y45*$G50</f>
        <v>32291.999999999996</v>
      </c>
      <c r="AC50" s="104">
        <f>$F50*'UGA FAO - Data, Crops'!Z45*$G50</f>
        <v>32291.999999999996</v>
      </c>
      <c r="AD50" s="104">
        <f>$F50*'UGA FAO - Data, Crops'!AA45*$G50</f>
        <v>35880</v>
      </c>
      <c r="AE50" s="104">
        <f>$F50*'UGA FAO - Data, Crops'!AB45*$G50</f>
        <v>35880</v>
      </c>
      <c r="AF50" s="104">
        <f>$F50*'UGA FAO - Data, Crops'!AC45*$G50</f>
        <v>35880</v>
      </c>
      <c r="AG50" s="104">
        <f>$F50*'UGA FAO - Data, Crops'!AD45*$G50</f>
        <v>37674</v>
      </c>
      <c r="AH50" s="104">
        <f>$F50*'UGA FAO - Data, Crops'!AE45*$G50</f>
        <v>39468</v>
      </c>
      <c r="AI50" s="104">
        <f>$F50*'UGA FAO - Data, Crops'!AF45*$G50</f>
        <v>41262</v>
      </c>
      <c r="AJ50" s="104">
        <f>$F50*'UGA FAO - Data, Crops'!AG45*$G50</f>
        <v>43056</v>
      </c>
      <c r="AK50" s="104">
        <f>$F50*'UGA FAO - Data, Crops'!AH45*$G50</f>
        <v>44850</v>
      </c>
      <c r="AL50" s="104">
        <f>$F50*'UGA FAO - Data, Crops'!AI45*$G50</f>
        <v>44850</v>
      </c>
      <c r="AM50" s="104">
        <f>$F50*'UGA FAO - Data, Crops'!AJ45*$G50</f>
        <v>41262</v>
      </c>
      <c r="AN50" s="104">
        <f>$F50*'UGA FAO - Data, Crops'!AK45*$G50</f>
        <v>44850</v>
      </c>
      <c r="AO50" s="104">
        <f>$F50*'UGA FAO - Data, Crops'!AL45*$G50</f>
        <v>44850</v>
      </c>
      <c r="AP50" s="104">
        <f>$F50*'UGA FAO - Data, Crops'!AM45*$G50</f>
        <v>41262</v>
      </c>
      <c r="AQ50" s="104">
        <f>$F50*'UGA FAO - Data, Crops'!AN45*$G50</f>
        <v>43056</v>
      </c>
      <c r="AR50" s="104">
        <f>$F50*'UGA FAO - Data, Crops'!AO45*$G50</f>
        <v>44850</v>
      </c>
      <c r="AS50" s="104">
        <f>$F50*'UGA FAO - Data, Crops'!AP45*$G50</f>
        <v>46644</v>
      </c>
      <c r="AT50" s="104">
        <f>$F50*'UGA FAO - Data, Crops'!AQ45*$G50</f>
        <v>48437.999999999993</v>
      </c>
      <c r="AU50" s="104">
        <f>$F50*'UGA FAO - Data, Crops'!AR45*$G50</f>
        <v>50231.999999999993</v>
      </c>
      <c r="AV50" s="104">
        <f>$F50*'UGA FAO - Data, Crops'!AS45*$G50</f>
        <v>52870.973999999995</v>
      </c>
      <c r="AW50" s="104">
        <f>$F50*'UGA FAO - Data, Crops'!AT45*$G50</f>
        <v>54830.021999999997</v>
      </c>
      <c r="AX50" s="104">
        <f>$F50*'UGA FAO - Data, Crops'!AU45*$G50</f>
        <v>56778.305999999997</v>
      </c>
      <c r="AY50" s="104">
        <f>$F50*'UGA FAO - Data, Crops'!AV45*$G50</f>
        <v>58724.795999999995</v>
      </c>
      <c r="AZ50" s="104">
        <f>$F50*'UGA FAO - Data, Crops'!AW45*$G50</f>
        <v>61126.962</v>
      </c>
      <c r="BA50" s="104">
        <f>$F50*'UGA FAO - Data, Crops'!AX45*$G50</f>
        <v>63281.555999999997</v>
      </c>
      <c r="BB50" s="104">
        <f>$F50*'UGA FAO - Data, Crops'!AY45*$G50</f>
        <v>61561.109999999993</v>
      </c>
      <c r="BC50" s="104">
        <f>$F50*'UGA FAO - Data, Crops'!AZ45*$G50</f>
        <v>65954.615999999995</v>
      </c>
      <c r="BD50" s="104">
        <f>$F50*'UGA FAO - Data, Crops'!BA45*$G50</f>
        <v>68954.183999999994</v>
      </c>
      <c r="BE50" s="104">
        <f>$F50*'UGA FAO - Data, Crops'!BB45*$G50</f>
        <v>71767.176000000007</v>
      </c>
      <c r="BF50" s="104">
        <f>$F50*'UGA FAO - Data, Crops'!BC45*$G50</f>
        <v>73354.865999999995</v>
      </c>
      <c r="BG50" s="104">
        <f>$F50*'UGA FAO - Data, Crops'!BD45*$G50</f>
        <v>80730</v>
      </c>
      <c r="BH50" s="104">
        <f>$F50*'UGA FAO - Data, Crops'!BE45*$G50</f>
        <v>80730</v>
      </c>
      <c r="BI50" s="104">
        <f>$F50*'UGA FAO - Data, Crops'!BF45*$G50</f>
        <v>82097.027999999991</v>
      </c>
      <c r="BJ50" s="104">
        <f>$F50*'UGA FAO - Data, Crops'!BG45*$G50</f>
        <v>82550.91</v>
      </c>
      <c r="BK50" s="104">
        <f>$F50*'UGA FAO - Data, Crops'!BH45*$G50</f>
        <v>84526.104000000007</v>
      </c>
      <c r="BL50" s="104">
        <f>$F50*'UGA FAO - Data, Crops'!BI45*$G50</f>
        <v>86610.732000000004</v>
      </c>
      <c r="BM50" s="104">
        <f>$F50*'UGA FAO - Data, Crops'!BJ45*$G50</f>
        <v>88697.153999999995</v>
      </c>
      <c r="BN50" s="104">
        <f>$F50*'UGA FAO - Data, Crops'!BK45*$G50</f>
        <v>90781.782000000007</v>
      </c>
    </row>
    <row r="51" spans="1:66" s="97" customFormat="1" x14ac:dyDescent="0.35">
      <c r="A51" s="97">
        <v>19</v>
      </c>
      <c r="C51" s="97" t="s">
        <v>339</v>
      </c>
      <c r="D51" s="97" t="s">
        <v>0</v>
      </c>
      <c r="E51" s="217">
        <v>6.9599999999999995E-2</v>
      </c>
      <c r="F51" s="218">
        <f t="shared" si="6"/>
        <v>0.9304</v>
      </c>
      <c r="G51" s="97">
        <v>2.2999999999999998</v>
      </c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</row>
    <row r="52" spans="1:66" s="58" customFormat="1" x14ac:dyDescent="0.35">
      <c r="C52" s="27" t="s">
        <v>466</v>
      </c>
      <c r="E52" s="157"/>
      <c r="F52" s="211"/>
      <c r="H52" s="61">
        <f>SUM(H45:H51)</f>
        <v>721418.49915000005</v>
      </c>
      <c r="I52" s="61">
        <f t="shared" ref="I52:BN52" si="7">SUM(I45:I51)</f>
        <v>499201.18600000005</v>
      </c>
      <c r="J52" s="61">
        <f t="shared" si="7"/>
        <v>723624.87999999989</v>
      </c>
      <c r="K52" s="61">
        <f t="shared" si="7"/>
        <v>741151.71</v>
      </c>
      <c r="L52" s="61">
        <f t="shared" si="7"/>
        <v>811491.7</v>
      </c>
      <c r="M52" s="61">
        <f t="shared" si="7"/>
        <v>861814.19</v>
      </c>
      <c r="N52" s="61">
        <f t="shared" si="7"/>
        <v>841577.89199999999</v>
      </c>
      <c r="O52" s="61">
        <f t="shared" si="7"/>
        <v>761088.97999999986</v>
      </c>
      <c r="P52" s="61">
        <f t="shared" si="7"/>
        <v>905070.55999999994</v>
      </c>
      <c r="Q52" s="61">
        <f t="shared" si="7"/>
        <v>1007005.5308999999</v>
      </c>
      <c r="R52" s="61">
        <f t="shared" si="7"/>
        <v>979442.72204999998</v>
      </c>
      <c r="S52" s="61">
        <f t="shared" si="7"/>
        <v>946761.80534999992</v>
      </c>
      <c r="T52" s="61">
        <f t="shared" si="7"/>
        <v>946164.60924999998</v>
      </c>
      <c r="U52" s="61">
        <f t="shared" si="7"/>
        <v>728370.48424999998</v>
      </c>
      <c r="V52" s="61">
        <f t="shared" si="7"/>
        <v>618577.45534999995</v>
      </c>
      <c r="W52" s="61">
        <f t="shared" si="7"/>
        <v>548331.21084999992</v>
      </c>
      <c r="X52" s="61">
        <f t="shared" si="7"/>
        <v>493024.65145</v>
      </c>
      <c r="Y52" s="61">
        <f t="shared" si="7"/>
        <v>534561.58254999993</v>
      </c>
      <c r="Z52" s="61">
        <f t="shared" si="7"/>
        <v>227959.20509999999</v>
      </c>
      <c r="AA52" s="61">
        <f t="shared" si="7"/>
        <v>208400.1966</v>
      </c>
      <c r="AB52" s="61">
        <f t="shared" si="7"/>
        <v>257393.95084999999</v>
      </c>
      <c r="AC52" s="61">
        <f t="shared" si="7"/>
        <v>280011.45084999996</v>
      </c>
      <c r="AD52" s="61">
        <f t="shared" si="7"/>
        <v>345578.3</v>
      </c>
      <c r="AE52" s="61">
        <f t="shared" si="7"/>
        <v>356505.94999999995</v>
      </c>
      <c r="AF52" s="61">
        <f t="shared" si="7"/>
        <v>359779.14999999997</v>
      </c>
      <c r="AG52" s="61">
        <f t="shared" si="7"/>
        <v>353681.54250000004</v>
      </c>
      <c r="AH52" s="61">
        <f t="shared" si="7"/>
        <v>335804.20999999996</v>
      </c>
      <c r="AI52" s="61">
        <f t="shared" si="7"/>
        <v>359097.69</v>
      </c>
      <c r="AJ52" s="61">
        <f t="shared" si="7"/>
        <v>399191.90519999998</v>
      </c>
      <c r="AK52" s="61">
        <f t="shared" si="7"/>
        <v>472429.15549999999</v>
      </c>
      <c r="AL52" s="61">
        <f t="shared" si="7"/>
        <v>475992.76599999995</v>
      </c>
      <c r="AM52" s="61">
        <f t="shared" si="7"/>
        <v>491484.84500000003</v>
      </c>
      <c r="AN52" s="61">
        <f t="shared" si="7"/>
        <v>544117.65</v>
      </c>
      <c r="AO52" s="61">
        <f t="shared" si="7"/>
        <v>523851.89300000004</v>
      </c>
      <c r="AP52" s="61">
        <f t="shared" si="7"/>
        <v>529257.875</v>
      </c>
      <c r="AQ52" s="61">
        <f t="shared" si="7"/>
        <v>544659.64999999991</v>
      </c>
      <c r="AR52" s="61">
        <f t="shared" si="7"/>
        <v>522137.27399999998</v>
      </c>
      <c r="AS52" s="61">
        <f t="shared" si="7"/>
        <v>562579.48100000003</v>
      </c>
      <c r="AT52" s="61">
        <f t="shared" si="7"/>
        <v>644030.61</v>
      </c>
      <c r="AU52" s="61">
        <f t="shared" si="7"/>
        <v>691761.46799999988</v>
      </c>
      <c r="AV52" s="61">
        <f t="shared" si="7"/>
        <v>689455.93799999997</v>
      </c>
      <c r="AW52" s="61">
        <f t="shared" si="7"/>
        <v>724351.00599999994</v>
      </c>
      <c r="AX52" s="61">
        <f t="shared" si="7"/>
        <v>899927.40599999996</v>
      </c>
      <c r="AY52" s="61">
        <f t="shared" si="7"/>
        <v>900480.04599999997</v>
      </c>
      <c r="AZ52" s="61">
        <f t="shared" si="7"/>
        <v>956615.06199999992</v>
      </c>
      <c r="BA52" s="61">
        <f t="shared" si="7"/>
        <v>1021316.056</v>
      </c>
      <c r="BB52" s="61">
        <f t="shared" si="7"/>
        <v>947012.11</v>
      </c>
      <c r="BC52" s="61">
        <f t="shared" si="7"/>
        <v>791100.12240000011</v>
      </c>
      <c r="BD52" s="61">
        <f t="shared" si="7"/>
        <v>826581.3898</v>
      </c>
      <c r="BE52" s="61">
        <f t="shared" si="7"/>
        <v>928834.32679999992</v>
      </c>
      <c r="BF52" s="61">
        <f t="shared" si="7"/>
        <v>1187242.4885</v>
      </c>
      <c r="BG52" s="61">
        <f t="shared" si="7"/>
        <v>910332.85</v>
      </c>
      <c r="BH52" s="61">
        <f t="shared" si="7"/>
        <v>902859.87439999997</v>
      </c>
      <c r="BI52" s="61">
        <f t="shared" si="7"/>
        <v>1010137.9479</v>
      </c>
      <c r="BJ52" s="61">
        <f t="shared" si="7"/>
        <v>984610.26280000003</v>
      </c>
      <c r="BK52" s="61">
        <f t="shared" si="7"/>
        <v>979721.26460000011</v>
      </c>
      <c r="BL52" s="61">
        <f t="shared" si="7"/>
        <v>1109546.1192000001</v>
      </c>
      <c r="BM52" s="61">
        <f t="shared" si="7"/>
        <v>888987.84540000011</v>
      </c>
      <c r="BN52" s="61">
        <f t="shared" si="7"/>
        <v>876306.45400000003</v>
      </c>
    </row>
    <row r="53" spans="1:66" x14ac:dyDescent="0.35">
      <c r="E53" s="158"/>
      <c r="F53" s="212"/>
      <c r="G53" s="5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</row>
    <row r="54" spans="1:66" s="58" customFormat="1" x14ac:dyDescent="0.35">
      <c r="A54" s="58">
        <v>19</v>
      </c>
      <c r="C54" s="58" t="s">
        <v>364</v>
      </c>
      <c r="E54" s="224">
        <v>0.25</v>
      </c>
      <c r="F54" s="212">
        <f>1-E54</f>
        <v>0.75</v>
      </c>
      <c r="G54" s="58">
        <v>1.9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61">
        <v>0</v>
      </c>
    </row>
    <row r="55" spans="1:66" x14ac:dyDescent="0.35">
      <c r="E55" s="158"/>
      <c r="F55" s="212"/>
      <c r="G55" s="5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s="27" customFormat="1" x14ac:dyDescent="0.35">
      <c r="A56" s="27">
        <v>19</v>
      </c>
      <c r="C56" s="27" t="s">
        <v>357</v>
      </c>
      <c r="D56" s="27" t="s">
        <v>0</v>
      </c>
      <c r="E56" s="159">
        <f>0.426/2</f>
        <v>0.21299999999999999</v>
      </c>
      <c r="F56" s="212">
        <f>1-E56</f>
        <v>0.78700000000000003</v>
      </c>
      <c r="G56" s="27">
        <v>1.5</v>
      </c>
      <c r="H56" s="143">
        <f>$F56*'UGA FAO - Data, Crops'!E47*$G56</f>
        <v>944.40000000000009</v>
      </c>
      <c r="I56" s="143">
        <f>$F56*'UGA FAO - Data, Crops'!F47*$G56</f>
        <v>1062.45</v>
      </c>
      <c r="J56" s="143">
        <f>$F56*'UGA FAO - Data, Crops'!G47*$G56</f>
        <v>1180.5</v>
      </c>
      <c r="K56" s="143">
        <f>$F56*'UGA FAO - Data, Crops'!H47*$G56</f>
        <v>1180.5</v>
      </c>
      <c r="L56" s="143">
        <f>$F56*'UGA FAO - Data, Crops'!I47*$G56</f>
        <v>1298.5500000000002</v>
      </c>
      <c r="M56" s="143">
        <f>$F56*'UGA FAO - Data, Crops'!J47*$G56</f>
        <v>1416.6000000000001</v>
      </c>
      <c r="N56" s="143">
        <f>$F56*'UGA FAO - Data, Crops'!K47*$G56</f>
        <v>1534.65</v>
      </c>
      <c r="O56" s="143">
        <f>$F56*'UGA FAO - Data, Crops'!L47*$G56</f>
        <v>1534.65</v>
      </c>
      <c r="P56" s="143">
        <f>$F56*'UGA FAO - Data, Crops'!M47*$G56</f>
        <v>1652.6999999999998</v>
      </c>
      <c r="Q56" s="143">
        <f>$F56*'UGA FAO - Data, Crops'!N47*$G56</f>
        <v>1711.7250000000001</v>
      </c>
      <c r="R56" s="143">
        <f>$F56*'UGA FAO - Data, Crops'!O47*$G56</f>
        <v>1770.75</v>
      </c>
      <c r="S56" s="143">
        <f>$F56*'UGA FAO - Data, Crops'!P47*$G56</f>
        <v>1829.7750000000001</v>
      </c>
      <c r="T56" s="143">
        <f>$F56*'UGA FAO - Data, Crops'!Q47*$G56</f>
        <v>1888.8000000000002</v>
      </c>
      <c r="U56" s="143">
        <f>$F56*'UGA FAO - Data, Crops'!R47*$G56</f>
        <v>1947.8249999999998</v>
      </c>
      <c r="V56" s="143">
        <f>$F56*'UGA FAO - Data, Crops'!S47*$G56</f>
        <v>2006.8500000000001</v>
      </c>
      <c r="W56" s="143">
        <f>$F56*'UGA FAO - Data, Crops'!T47*$G56</f>
        <v>2065.875</v>
      </c>
      <c r="X56" s="143">
        <f>$F56*'UGA FAO - Data, Crops'!U47*$G56</f>
        <v>2124.9</v>
      </c>
      <c r="Y56" s="143">
        <f>$F56*'UGA FAO - Data, Crops'!V47*$G56</f>
        <v>2183.9250000000002</v>
      </c>
      <c r="Z56" s="143">
        <f>$F56*'UGA FAO - Data, Crops'!W47*$G56</f>
        <v>2242.9499999999998</v>
      </c>
      <c r="AA56" s="143">
        <f>$F56*'UGA FAO - Data, Crops'!X47*$G56</f>
        <v>2242.9499999999998</v>
      </c>
      <c r="AB56" s="143">
        <f>$F56*'UGA FAO - Data, Crops'!Y47*$G56</f>
        <v>2301.9750000000004</v>
      </c>
      <c r="AC56" s="143">
        <f>$F56*'UGA FAO - Data, Crops'!Z47*$G56</f>
        <v>2361</v>
      </c>
      <c r="AD56" s="143">
        <f>$F56*'UGA FAO - Data, Crops'!AA47*$G56</f>
        <v>2538.0750000000003</v>
      </c>
      <c r="AE56" s="143">
        <f>$F56*'UGA FAO - Data, Crops'!AB47*$G56</f>
        <v>2538.0750000000003</v>
      </c>
      <c r="AF56" s="143">
        <f>$F56*'UGA FAO - Data, Crops'!AC47*$G56</f>
        <v>2538.0750000000003</v>
      </c>
      <c r="AG56" s="143">
        <f>$F56*'UGA FAO - Data, Crops'!AD47*$G56</f>
        <v>2361</v>
      </c>
      <c r="AH56" s="143">
        <f>$F56*'UGA FAO - Data, Crops'!AE47*$G56</f>
        <v>2361</v>
      </c>
      <c r="AI56" s="143">
        <f>$F56*'UGA FAO - Data, Crops'!AF47*$G56</f>
        <v>2361</v>
      </c>
      <c r="AJ56" s="143">
        <f>$F56*'UGA FAO - Data, Crops'!AG47*$G56</f>
        <v>2361</v>
      </c>
      <c r="AK56" s="143">
        <f>$F56*'UGA FAO - Data, Crops'!AH47*$G56</f>
        <v>50761.5</v>
      </c>
      <c r="AL56" s="143">
        <f>$F56*'UGA FAO - Data, Crops'!AI47*$G56</f>
        <v>50761.5</v>
      </c>
      <c r="AM56" s="143">
        <f>$F56*'UGA FAO - Data, Crops'!AJ47*$G56</f>
        <v>50761.5</v>
      </c>
      <c r="AN56" s="143">
        <f>$F56*'UGA FAO - Data, Crops'!AK47*$G56</f>
        <v>51942</v>
      </c>
      <c r="AO56" s="143">
        <f>$F56*'UGA FAO - Data, Crops'!AL47*$G56</f>
        <v>51942</v>
      </c>
      <c r="AP56" s="143">
        <f>$F56*'UGA FAO - Data, Crops'!AM47*$G56</f>
        <v>53122.5</v>
      </c>
      <c r="AQ56" s="143">
        <f>$F56*'UGA FAO - Data, Crops'!AN47*$G56</f>
        <v>53122.5</v>
      </c>
      <c r="AR56" s="143">
        <f>$F56*'UGA FAO - Data, Crops'!AO47*$G56</f>
        <v>54303</v>
      </c>
      <c r="AS56" s="143">
        <f>$F56*'UGA FAO - Data, Crops'!AP47*$G56</f>
        <v>67288.5</v>
      </c>
      <c r="AT56" s="143">
        <f>$F56*'UGA FAO - Data, Crops'!AQ47*$G56</f>
        <v>76732.5</v>
      </c>
      <c r="AU56" s="143">
        <f>$F56*'UGA FAO - Data, Crops'!AR47*$G56</f>
        <v>93259.5</v>
      </c>
      <c r="AV56" s="143">
        <f>$F56*'UGA FAO - Data, Crops'!AS47*$G56</f>
        <v>116869.5</v>
      </c>
      <c r="AW56" s="143">
        <f>$F56*'UGA FAO - Data, Crops'!AT47*$G56</f>
        <v>146382</v>
      </c>
      <c r="AX56" s="143">
        <f>$F56*'UGA FAO - Data, Crops'!AU47*$G56</f>
        <v>188880</v>
      </c>
      <c r="AY56" s="143">
        <f>$F56*'UGA FAO - Data, Crops'!AV47*$G56</f>
        <v>193483.95</v>
      </c>
      <c r="AZ56" s="143">
        <f>$F56*'UGA FAO - Data, Crops'!AW47*$G56</f>
        <v>203872.34999999998</v>
      </c>
      <c r="BA56" s="143">
        <f>$F56*'UGA FAO - Data, Crops'!AX47*$G56</f>
        <v>203872.34999999998</v>
      </c>
      <c r="BB56" s="143">
        <f>$F56*'UGA FAO - Data, Crops'!AY47*$G56</f>
        <v>203872.34999999998</v>
      </c>
      <c r="BC56" s="143">
        <f>$F56*'UGA FAO - Data, Crops'!AZ47*$G56</f>
        <v>224295</v>
      </c>
      <c r="BD56" s="143">
        <f>$F56*'UGA FAO - Data, Crops'!BA47*$G56</f>
        <v>276237</v>
      </c>
      <c r="BE56" s="143">
        <f>$F56*'UGA FAO - Data, Crops'!BB47*$G56</f>
        <v>325542.94350000005</v>
      </c>
      <c r="BF56" s="143">
        <f>$F56*'UGA FAO - Data, Crops'!BC47*$G56</f>
        <v>312832.5</v>
      </c>
      <c r="BG56" s="143">
        <f>$F56*'UGA FAO - Data, Crops'!BD47*$G56</f>
        <v>271515</v>
      </c>
      <c r="BH56" s="143">
        <f>$F56*'UGA FAO - Data, Crops'!BE47*$G56</f>
        <v>280959</v>
      </c>
      <c r="BI56" s="143">
        <f>$F56*'UGA FAO - Data, Crops'!BF47*$G56</f>
        <v>286672.62</v>
      </c>
      <c r="BJ56" s="143">
        <f>$F56*'UGA FAO - Data, Crops'!BG47*$G56</f>
        <v>288805.78350000002</v>
      </c>
      <c r="BK56" s="143">
        <f>$F56*'UGA FAO - Data, Crops'!BH47*$G56</f>
        <v>280037.0295</v>
      </c>
      <c r="BL56" s="143">
        <f>$F56*'UGA FAO - Data, Crops'!BI47*$G56</f>
        <v>287038.57500000001</v>
      </c>
      <c r="BM56" s="143">
        <f>$F56*'UGA FAO - Data, Crops'!BJ47*$G56</f>
        <v>321483.20400000003</v>
      </c>
      <c r="BN56" s="143">
        <f>$F56*'UGA FAO - Data, Crops'!BK47*$G56</f>
        <v>306930</v>
      </c>
    </row>
    <row r="57" spans="1:66" x14ac:dyDescent="0.35">
      <c r="E57" s="158"/>
      <c r="F57" s="212"/>
      <c r="G57" s="5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s="58" customFormat="1" x14ac:dyDescent="0.35">
      <c r="A58" s="58">
        <v>19</v>
      </c>
      <c r="C58" s="58" t="s">
        <v>467</v>
      </c>
      <c r="E58" s="157"/>
      <c r="F58" s="212"/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</row>
    <row r="59" spans="1:66" x14ac:dyDescent="0.35">
      <c r="F59" s="158"/>
      <c r="G59" s="212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  <row r="60" spans="1:66" x14ac:dyDescent="0.35">
      <c r="C60" s="32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</row>
    <row r="61" spans="1:66" x14ac:dyDescent="0.35">
      <c r="A61" s="142" t="s">
        <v>491</v>
      </c>
      <c r="F61" s="55"/>
      <c r="G61" s="214"/>
      <c r="N61" s="55"/>
    </row>
    <row r="62" spans="1:66" x14ac:dyDescent="0.35">
      <c r="A62" s="191"/>
      <c r="F62" s="55"/>
      <c r="G62" s="214"/>
      <c r="N62" s="55"/>
    </row>
    <row r="63" spans="1:66" s="95" customFormat="1" ht="58" x14ac:dyDescent="0.35">
      <c r="B63" s="138" t="s">
        <v>366</v>
      </c>
      <c r="C63" s="165"/>
      <c r="D63" s="96" t="s">
        <v>394</v>
      </c>
      <c r="E63" s="96" t="s">
        <v>395</v>
      </c>
      <c r="F63" s="96" t="s">
        <v>396</v>
      </c>
      <c r="G63" s="215" t="s">
        <v>493</v>
      </c>
    </row>
    <row r="64" spans="1:66" x14ac:dyDescent="0.35">
      <c r="A64" s="55" t="s">
        <v>405</v>
      </c>
      <c r="B64" s="144" t="s">
        <v>361</v>
      </c>
      <c r="C64" s="136"/>
      <c r="D64" s="163">
        <v>0.9</v>
      </c>
      <c r="E64" s="163">
        <v>0.5</v>
      </c>
      <c r="F64" s="56">
        <v>0.5</v>
      </c>
      <c r="G64" s="214">
        <f>D64*E64*F64</f>
        <v>0.22500000000000001</v>
      </c>
      <c r="H64" s="26">
        <f>$G64*H16</f>
        <v>519456.20400000009</v>
      </c>
      <c r="I64" s="26">
        <f t="shared" ref="I64:BN64" si="8">$G64*I16</f>
        <v>526852.98</v>
      </c>
      <c r="J64" s="26">
        <f t="shared" si="8"/>
        <v>530160.71737500001</v>
      </c>
      <c r="K64" s="26">
        <f t="shared" si="8"/>
        <v>527229.67724999995</v>
      </c>
      <c r="L64" s="26">
        <f t="shared" si="8"/>
        <v>594201.11062500009</v>
      </c>
      <c r="M64" s="26">
        <f t="shared" si="8"/>
        <v>601122.8030849999</v>
      </c>
      <c r="N64" s="26">
        <f t="shared" si="8"/>
        <v>629683.08407999994</v>
      </c>
      <c r="O64" s="26">
        <f t="shared" si="8"/>
        <v>720422.77256999991</v>
      </c>
      <c r="P64" s="26">
        <f t="shared" si="8"/>
        <v>896679.99411750003</v>
      </c>
      <c r="Q64" s="26">
        <f t="shared" si="8"/>
        <v>941579.10179999995</v>
      </c>
      <c r="R64" s="26">
        <f t="shared" si="8"/>
        <v>779538.78</v>
      </c>
      <c r="S64" s="26">
        <f t="shared" si="8"/>
        <v>802864.61774999998</v>
      </c>
      <c r="T64" s="26">
        <f t="shared" si="8"/>
        <v>798840.65024999995</v>
      </c>
      <c r="U64" s="26">
        <f t="shared" si="8"/>
        <v>736790.51250000007</v>
      </c>
      <c r="V64" s="26">
        <f t="shared" si="8"/>
        <v>913530.41999999993</v>
      </c>
      <c r="W64" s="26">
        <f t="shared" si="8"/>
        <v>809355.12749999994</v>
      </c>
      <c r="X64" s="26">
        <f t="shared" si="8"/>
        <v>756787.74749999994</v>
      </c>
      <c r="Y64" s="26">
        <f t="shared" si="8"/>
        <v>756856.30275000003</v>
      </c>
      <c r="Z64" s="26">
        <f t="shared" si="8"/>
        <v>643542.90750000009</v>
      </c>
      <c r="AA64" s="26">
        <f t="shared" si="8"/>
        <v>590976.0675</v>
      </c>
      <c r="AB64" s="26">
        <f t="shared" si="8"/>
        <v>625961.54249999998</v>
      </c>
      <c r="AC64" s="26">
        <f t="shared" si="8"/>
        <v>548402.73750000005</v>
      </c>
      <c r="AD64" s="26">
        <f t="shared" si="8"/>
        <v>748237.41</v>
      </c>
      <c r="AE64" s="26">
        <f t="shared" si="8"/>
        <v>473219.37000000005</v>
      </c>
      <c r="AF64" s="26">
        <f t="shared" si="8"/>
        <v>622430.58239999996</v>
      </c>
      <c r="AG64" s="26">
        <f t="shared" si="8"/>
        <v>559436.06789999991</v>
      </c>
      <c r="AH64" s="26">
        <f t="shared" si="8"/>
        <v>653990.35499999998</v>
      </c>
      <c r="AI64" s="26">
        <f t="shared" si="8"/>
        <v>733491.47249999992</v>
      </c>
      <c r="AJ64" s="26">
        <f t="shared" si="8"/>
        <v>797175.30487500003</v>
      </c>
      <c r="AK64" s="26">
        <f t="shared" si="8"/>
        <v>767265.43499999994</v>
      </c>
      <c r="AL64" s="26">
        <f t="shared" si="8"/>
        <v>778024.91249999998</v>
      </c>
      <c r="AM64" s="26">
        <f t="shared" si="8"/>
        <v>845395.33499999996</v>
      </c>
      <c r="AN64" s="26">
        <f t="shared" si="8"/>
        <v>863874.76500000001</v>
      </c>
      <c r="AO64" s="26">
        <f t="shared" si="8"/>
        <v>878248.32750000001</v>
      </c>
      <c r="AP64" s="26">
        <f t="shared" si="8"/>
        <v>911629.82249999989</v>
      </c>
      <c r="AQ64" s="26">
        <f t="shared" si="8"/>
        <v>681138</v>
      </c>
      <c r="AR64" s="26">
        <f t="shared" si="8"/>
        <v>717190.20000000007</v>
      </c>
      <c r="AS64" s="26">
        <f t="shared" si="8"/>
        <v>938752.33499999996</v>
      </c>
      <c r="AT64" s="26">
        <f t="shared" si="8"/>
        <v>935701.35749999993</v>
      </c>
      <c r="AU64" s="26">
        <f t="shared" si="8"/>
        <v>862431.00750000007</v>
      </c>
      <c r="AV64" s="26">
        <f t="shared" si="8"/>
        <v>956922.61499999987</v>
      </c>
      <c r="AW64" s="26">
        <f t="shared" si="8"/>
        <v>973652.80499999993</v>
      </c>
      <c r="AX64" s="26">
        <f t="shared" si="8"/>
        <v>1023676.7399999999</v>
      </c>
      <c r="AY64" s="26">
        <f t="shared" si="8"/>
        <v>976951.9574999999</v>
      </c>
      <c r="AZ64" s="26">
        <f t="shared" si="8"/>
        <v>1059094.5525000002</v>
      </c>
      <c r="BA64" s="26">
        <f t="shared" si="8"/>
        <v>1068906.9151349999</v>
      </c>
      <c r="BB64" s="26">
        <f t="shared" si="8"/>
        <v>1115617.6332449999</v>
      </c>
      <c r="BC64" s="26">
        <f t="shared" si="8"/>
        <v>923170.67426250002</v>
      </c>
      <c r="BD64" s="26">
        <f t="shared" si="8"/>
        <v>943696.52754749998</v>
      </c>
      <c r="BE64" s="26">
        <f t="shared" si="8"/>
        <v>974539.40649750002</v>
      </c>
      <c r="BF64" s="26">
        <f t="shared" si="8"/>
        <v>1037756.8214999998</v>
      </c>
      <c r="BG64" s="26">
        <f t="shared" si="8"/>
        <v>986966.3339999998</v>
      </c>
      <c r="BH64" s="26">
        <f t="shared" si="8"/>
        <v>952911.67499999981</v>
      </c>
      <c r="BI64" s="26">
        <f t="shared" si="8"/>
        <v>947238.31885499984</v>
      </c>
      <c r="BJ64" s="26">
        <f t="shared" si="8"/>
        <v>1056186.8612325001</v>
      </c>
      <c r="BK64" s="26">
        <f t="shared" si="8"/>
        <v>926284.51394999982</v>
      </c>
      <c r="BL64" s="26">
        <f t="shared" si="8"/>
        <v>1004536.3785974998</v>
      </c>
      <c r="BM64" s="26">
        <f t="shared" si="8"/>
        <v>1025633.7783449998</v>
      </c>
      <c r="BN64" s="26">
        <f t="shared" si="8"/>
        <v>1003952.5451999998</v>
      </c>
    </row>
    <row r="65" spans="1:66" x14ac:dyDescent="0.35">
      <c r="B65" s="144" t="s">
        <v>2</v>
      </c>
      <c r="C65" s="136"/>
      <c r="D65" s="163">
        <v>0.75</v>
      </c>
      <c r="E65" s="163">
        <v>0.5</v>
      </c>
      <c r="F65" s="56">
        <v>0.5</v>
      </c>
      <c r="G65" s="214">
        <f t="shared" ref="G65:G74" si="9">D65*E65*F65</f>
        <v>0.1875</v>
      </c>
      <c r="H65" s="26">
        <f>$G65*H24</f>
        <v>92484.375</v>
      </c>
      <c r="I65" s="26">
        <f t="shared" ref="I65:BN65" si="10">$G65*I24</f>
        <v>91350</v>
      </c>
      <c r="J65" s="26">
        <f t="shared" si="10"/>
        <v>98821.875</v>
      </c>
      <c r="K65" s="26">
        <f t="shared" si="10"/>
        <v>90131.25</v>
      </c>
      <c r="L65" s="26">
        <f t="shared" si="10"/>
        <v>108600</v>
      </c>
      <c r="M65" s="26">
        <f t="shared" si="10"/>
        <v>81543.75</v>
      </c>
      <c r="N65" s="26">
        <f t="shared" si="10"/>
        <v>97275</v>
      </c>
      <c r="O65" s="26">
        <f t="shared" si="10"/>
        <v>89775</v>
      </c>
      <c r="P65" s="26">
        <f t="shared" si="10"/>
        <v>124012.5</v>
      </c>
      <c r="Q65" s="26">
        <f t="shared" si="10"/>
        <v>228292.5</v>
      </c>
      <c r="R65" s="26">
        <f t="shared" si="10"/>
        <v>211513.125</v>
      </c>
      <c r="S65" s="26">
        <f t="shared" si="10"/>
        <v>218188.5</v>
      </c>
      <c r="T65" s="26">
        <f t="shared" si="10"/>
        <v>187958.8125</v>
      </c>
      <c r="U65" s="26">
        <f t="shared" si="10"/>
        <v>225854.8125</v>
      </c>
      <c r="V65" s="26">
        <f t="shared" si="10"/>
        <v>272451</v>
      </c>
      <c r="W65" s="26">
        <f t="shared" si="10"/>
        <v>270171.375</v>
      </c>
      <c r="X65" s="26">
        <f t="shared" si="10"/>
        <v>261639.9375</v>
      </c>
      <c r="Y65" s="26">
        <f t="shared" si="10"/>
        <v>206081.8125</v>
      </c>
      <c r="Z65" s="26">
        <f t="shared" si="10"/>
        <v>137653.125</v>
      </c>
      <c r="AA65" s="26">
        <f t="shared" si="10"/>
        <v>182606.25</v>
      </c>
      <c r="AB65" s="26">
        <f t="shared" si="10"/>
        <v>244993.125</v>
      </c>
      <c r="AC65" s="26">
        <f t="shared" si="10"/>
        <v>259464.375</v>
      </c>
      <c r="AD65" s="26">
        <f t="shared" si="10"/>
        <v>282048.75</v>
      </c>
      <c r="AE65" s="26">
        <f t="shared" si="10"/>
        <v>253631.25</v>
      </c>
      <c r="AF65" s="26">
        <f t="shared" si="10"/>
        <v>240348.90000000002</v>
      </c>
      <c r="AG65" s="26">
        <f t="shared" si="10"/>
        <v>258269.40937500002</v>
      </c>
      <c r="AH65" s="26">
        <f t="shared" si="10"/>
        <v>265535.625</v>
      </c>
      <c r="AI65" s="26">
        <f t="shared" si="10"/>
        <v>277743.75</v>
      </c>
      <c r="AJ65" s="26">
        <f t="shared" si="10"/>
        <v>295359.96937499999</v>
      </c>
      <c r="AK65" s="26">
        <f t="shared" si="10"/>
        <v>287030.625</v>
      </c>
      <c r="AL65" s="26">
        <f t="shared" si="10"/>
        <v>280719.375</v>
      </c>
      <c r="AM65" s="26">
        <f t="shared" si="10"/>
        <v>266465.625</v>
      </c>
      <c r="AN65" s="26">
        <f t="shared" si="10"/>
        <v>285378.75</v>
      </c>
      <c r="AO65" s="26">
        <f t="shared" si="10"/>
        <v>231103.125</v>
      </c>
      <c r="AP65" s="26">
        <f t="shared" si="10"/>
        <v>245135.625</v>
      </c>
      <c r="AQ65" s="26">
        <f t="shared" si="10"/>
        <v>213978.75</v>
      </c>
      <c r="AR65" s="26">
        <f t="shared" si="10"/>
        <v>233313.75</v>
      </c>
      <c r="AS65" s="26">
        <f t="shared" si="10"/>
        <v>301200</v>
      </c>
      <c r="AT65" s="26">
        <f t="shared" si="10"/>
        <v>411695.625</v>
      </c>
      <c r="AU65" s="26">
        <f t="shared" si="10"/>
        <v>420195</v>
      </c>
      <c r="AV65" s="26">
        <f t="shared" si="10"/>
        <v>444361.875</v>
      </c>
      <c r="AW65" s="26">
        <f t="shared" si="10"/>
        <v>455658.75</v>
      </c>
      <c r="AX65" s="26">
        <f t="shared" si="10"/>
        <v>461488.125</v>
      </c>
      <c r="AY65" s="26">
        <f t="shared" si="10"/>
        <v>466843.125</v>
      </c>
      <c r="AZ65" s="26">
        <f t="shared" si="10"/>
        <v>469891.875</v>
      </c>
      <c r="BA65" s="26">
        <f t="shared" si="10"/>
        <v>433620</v>
      </c>
      <c r="BB65" s="26">
        <f t="shared" si="10"/>
        <v>438414.99374999997</v>
      </c>
      <c r="BC65" s="26">
        <f t="shared" si="10"/>
        <v>255691.51500000001</v>
      </c>
      <c r="BD65" s="26">
        <f t="shared" si="10"/>
        <v>267300.88500000001</v>
      </c>
      <c r="BE65" s="26">
        <f t="shared" si="10"/>
        <v>273292.08</v>
      </c>
      <c r="BF65" s="26">
        <f t="shared" si="10"/>
        <v>247337.32499999998</v>
      </c>
      <c r="BG65" s="26">
        <f t="shared" si="10"/>
        <v>255525.50437499999</v>
      </c>
      <c r="BH65" s="26">
        <f t="shared" si="10"/>
        <v>263725.53749999998</v>
      </c>
      <c r="BI65" s="26">
        <f t="shared" si="10"/>
        <v>254285.46937500004</v>
      </c>
      <c r="BJ65" s="26">
        <f t="shared" si="10"/>
        <v>258661.98</v>
      </c>
      <c r="BK65" s="26">
        <f t="shared" si="10"/>
        <v>252882.78937499999</v>
      </c>
      <c r="BL65" s="26">
        <f t="shared" si="10"/>
        <v>253814.32687500003</v>
      </c>
      <c r="BM65" s="26">
        <f t="shared" si="10"/>
        <v>260559.06937500002</v>
      </c>
      <c r="BN65" s="26">
        <f t="shared" si="10"/>
        <v>261731.12249999997</v>
      </c>
    </row>
    <row r="66" spans="1:66" x14ac:dyDescent="0.35">
      <c r="B66" s="144" t="s">
        <v>362</v>
      </c>
      <c r="C66" s="136"/>
      <c r="D66" s="163">
        <v>0.9</v>
      </c>
      <c r="E66" s="163">
        <v>0.5</v>
      </c>
      <c r="F66" s="56">
        <v>0.5</v>
      </c>
      <c r="G66" s="214">
        <f t="shared" si="9"/>
        <v>0.22500000000000001</v>
      </c>
      <c r="H66" s="26">
        <f>$G66*H27</f>
        <v>38146.499999999985</v>
      </c>
      <c r="I66" s="26">
        <f t="shared" ref="I66:BN66" si="11">$G66*I27</f>
        <v>41264.999999999985</v>
      </c>
      <c r="J66" s="26">
        <f t="shared" si="11"/>
        <v>47879.999999999985</v>
      </c>
      <c r="K66" s="26">
        <f t="shared" si="11"/>
        <v>48824.999999999985</v>
      </c>
      <c r="L66" s="26">
        <f t="shared" si="11"/>
        <v>46619.999999999985</v>
      </c>
      <c r="M66" s="26">
        <f t="shared" si="11"/>
        <v>50399.999999999985</v>
      </c>
      <c r="N66" s="26">
        <f t="shared" si="11"/>
        <v>51974.999999999985</v>
      </c>
      <c r="O66" s="26">
        <f t="shared" si="11"/>
        <v>52667.999999999985</v>
      </c>
      <c r="P66" s="26">
        <f t="shared" si="11"/>
        <v>51974.999999999985</v>
      </c>
      <c r="Q66" s="26">
        <f t="shared" si="11"/>
        <v>55124.999999999985</v>
      </c>
      <c r="R66" s="26">
        <f t="shared" si="11"/>
        <v>54179.999999999985</v>
      </c>
      <c r="S66" s="26">
        <f t="shared" si="11"/>
        <v>48824.999999999985</v>
      </c>
      <c r="T66" s="26">
        <f t="shared" si="11"/>
        <v>38530.799999999988</v>
      </c>
      <c r="U66" s="26">
        <f t="shared" si="11"/>
        <v>22679.999999999993</v>
      </c>
      <c r="V66" s="26">
        <f t="shared" si="11"/>
        <v>14639.939999999997</v>
      </c>
      <c r="W66" s="26">
        <f t="shared" si="11"/>
        <v>17744.453999999994</v>
      </c>
      <c r="X66" s="26">
        <f t="shared" si="11"/>
        <v>19974.779999999995</v>
      </c>
      <c r="Y66" s="26">
        <f t="shared" si="11"/>
        <v>13544.999999999996</v>
      </c>
      <c r="Z66" s="26">
        <f t="shared" si="11"/>
        <v>11024.999999999996</v>
      </c>
      <c r="AA66" s="26">
        <f t="shared" si="11"/>
        <v>10709.999999999996</v>
      </c>
      <c r="AB66" s="26">
        <f t="shared" si="11"/>
        <v>11339.999999999996</v>
      </c>
      <c r="AC66" s="26">
        <f t="shared" si="11"/>
        <v>11969.999999999996</v>
      </c>
      <c r="AD66" s="26">
        <f t="shared" si="11"/>
        <v>11969.999999999996</v>
      </c>
      <c r="AE66" s="26">
        <f t="shared" si="11"/>
        <v>11969.999999999996</v>
      </c>
      <c r="AF66" s="26">
        <f t="shared" si="11"/>
        <v>11969.999999999996</v>
      </c>
      <c r="AG66" s="26">
        <f t="shared" si="11"/>
        <v>11969.999999999996</v>
      </c>
      <c r="AH66" s="26">
        <f t="shared" si="11"/>
        <v>11969.999999999996</v>
      </c>
      <c r="AI66" s="26">
        <f t="shared" si="11"/>
        <v>12599.999999999996</v>
      </c>
      <c r="AJ66" s="26">
        <f t="shared" si="11"/>
        <v>16064.999999999995</v>
      </c>
      <c r="AK66" s="26">
        <f t="shared" si="11"/>
        <v>19214.999999999993</v>
      </c>
      <c r="AL66" s="26">
        <f t="shared" si="11"/>
        <v>26617.499999999993</v>
      </c>
      <c r="AM66" s="26">
        <f t="shared" si="11"/>
        <v>30239.999999999993</v>
      </c>
      <c r="AN66" s="26">
        <f t="shared" si="11"/>
        <v>29924.999999999993</v>
      </c>
      <c r="AO66" s="26">
        <f t="shared" si="11"/>
        <v>29924.999999999993</v>
      </c>
      <c r="AP66" s="26">
        <f t="shared" si="11"/>
        <v>36224.999999999985</v>
      </c>
      <c r="AQ66" s="26">
        <f t="shared" si="11"/>
        <v>45674.999999999985</v>
      </c>
      <c r="AR66" s="26">
        <f t="shared" si="11"/>
        <v>50399.999999999985</v>
      </c>
      <c r="AS66" s="26">
        <f t="shared" si="11"/>
        <v>48824.999999999985</v>
      </c>
      <c r="AT66" s="26">
        <f t="shared" si="11"/>
        <v>44734.724999999991</v>
      </c>
      <c r="AU66" s="26">
        <f t="shared" si="11"/>
        <v>46500.772499999992</v>
      </c>
      <c r="AV66" s="26">
        <f t="shared" si="11"/>
        <v>48591.868499999982</v>
      </c>
      <c r="AW66" s="26">
        <f t="shared" si="11"/>
        <v>58274.999999999985</v>
      </c>
      <c r="AX66" s="26">
        <f t="shared" si="11"/>
        <v>67724.999999999971</v>
      </c>
      <c r="AY66" s="26">
        <f t="shared" si="11"/>
        <v>74024.999999999971</v>
      </c>
      <c r="AZ66" s="26">
        <f t="shared" si="11"/>
        <v>74024.999999999971</v>
      </c>
      <c r="BA66" s="26">
        <f t="shared" si="11"/>
        <v>77174.999999999971</v>
      </c>
      <c r="BB66" s="26">
        <f t="shared" si="11"/>
        <v>74024.999999999971</v>
      </c>
      <c r="BC66" s="26">
        <f t="shared" si="11"/>
        <v>86624.999999999971</v>
      </c>
      <c r="BD66" s="26">
        <f t="shared" si="11"/>
        <v>103949.99999999997</v>
      </c>
      <c r="BE66" s="26">
        <f t="shared" si="11"/>
        <v>111824.99999999997</v>
      </c>
      <c r="BF66" s="26">
        <f t="shared" si="11"/>
        <v>102374.99999999997</v>
      </c>
      <c r="BG66" s="26">
        <f t="shared" si="11"/>
        <v>103949.99999999997</v>
      </c>
      <c r="BH66" s="26">
        <f t="shared" si="11"/>
        <v>105524.99999999997</v>
      </c>
      <c r="BI66" s="26">
        <f t="shared" si="11"/>
        <v>146474.99999999994</v>
      </c>
      <c r="BJ66" s="26">
        <f t="shared" si="11"/>
        <v>144899.99999999994</v>
      </c>
      <c r="BK66" s="26">
        <f t="shared" si="11"/>
        <v>103949.99999999997</v>
      </c>
      <c r="BL66" s="26">
        <f t="shared" si="11"/>
        <v>125999.99999999996</v>
      </c>
      <c r="BM66" s="26">
        <f t="shared" si="11"/>
        <v>148049.99999999994</v>
      </c>
      <c r="BN66" s="26">
        <f t="shared" si="11"/>
        <v>154099.48049999998</v>
      </c>
    </row>
    <row r="67" spans="1:66" x14ac:dyDescent="0.35">
      <c r="B67" s="144" t="s">
        <v>363</v>
      </c>
      <c r="C67" s="136"/>
      <c r="D67" s="163">
        <v>0.75</v>
      </c>
      <c r="E67" s="163">
        <v>0.5</v>
      </c>
      <c r="F67" s="56">
        <v>0.5</v>
      </c>
      <c r="G67" s="214">
        <f t="shared" si="9"/>
        <v>0.1875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</row>
    <row r="68" spans="1:66" x14ac:dyDescent="0.35">
      <c r="B68" s="144" t="s">
        <v>375</v>
      </c>
      <c r="C68" s="136"/>
      <c r="D68" s="163">
        <v>0.8</v>
      </c>
      <c r="E68" s="163">
        <v>0.5</v>
      </c>
      <c r="F68" s="56">
        <v>0.5</v>
      </c>
      <c r="G68" s="214">
        <f t="shared" si="9"/>
        <v>0.2</v>
      </c>
      <c r="H68" s="26">
        <f>H29</f>
        <v>0</v>
      </c>
      <c r="I68" s="26">
        <f t="shared" ref="I68:BN68" si="12">I29</f>
        <v>0</v>
      </c>
      <c r="J68" s="26">
        <f t="shared" si="12"/>
        <v>0</v>
      </c>
      <c r="K68" s="26">
        <f t="shared" si="12"/>
        <v>0</v>
      </c>
      <c r="L68" s="26">
        <f t="shared" si="12"/>
        <v>0</v>
      </c>
      <c r="M68" s="26">
        <f t="shared" si="12"/>
        <v>0</v>
      </c>
      <c r="N68" s="26">
        <f t="shared" si="12"/>
        <v>0</v>
      </c>
      <c r="O68" s="26">
        <f t="shared" si="12"/>
        <v>0</v>
      </c>
      <c r="P68" s="26">
        <f t="shared" si="12"/>
        <v>0</v>
      </c>
      <c r="Q68" s="26">
        <f t="shared" si="12"/>
        <v>0</v>
      </c>
      <c r="R68" s="26">
        <f t="shared" si="12"/>
        <v>0</v>
      </c>
      <c r="S68" s="26">
        <f t="shared" si="12"/>
        <v>0</v>
      </c>
      <c r="T68" s="26">
        <f t="shared" si="12"/>
        <v>0</v>
      </c>
      <c r="U68" s="26">
        <f t="shared" si="12"/>
        <v>0</v>
      </c>
      <c r="V68" s="26">
        <f t="shared" si="12"/>
        <v>0</v>
      </c>
      <c r="W68" s="26">
        <f t="shared" si="12"/>
        <v>0</v>
      </c>
      <c r="X68" s="26">
        <f t="shared" si="12"/>
        <v>0</v>
      </c>
      <c r="Y68" s="26">
        <f t="shared" si="12"/>
        <v>0</v>
      </c>
      <c r="Z68" s="26">
        <f t="shared" si="12"/>
        <v>0</v>
      </c>
      <c r="AA68" s="26">
        <f t="shared" si="12"/>
        <v>0</v>
      </c>
      <c r="AB68" s="26">
        <f t="shared" si="12"/>
        <v>0</v>
      </c>
      <c r="AC68" s="26">
        <f t="shared" si="12"/>
        <v>0</v>
      </c>
      <c r="AD68" s="26">
        <f t="shared" si="12"/>
        <v>0</v>
      </c>
      <c r="AE68" s="26">
        <f t="shared" si="12"/>
        <v>0</v>
      </c>
      <c r="AF68" s="26">
        <f t="shared" si="12"/>
        <v>0</v>
      </c>
      <c r="AG68" s="26">
        <f t="shared" si="12"/>
        <v>0</v>
      </c>
      <c r="AH68" s="26">
        <f t="shared" si="12"/>
        <v>0</v>
      </c>
      <c r="AI68" s="26">
        <f t="shared" si="12"/>
        <v>0</v>
      </c>
      <c r="AJ68" s="26">
        <f t="shared" si="12"/>
        <v>0</v>
      </c>
      <c r="AK68" s="26">
        <f t="shared" si="12"/>
        <v>0</v>
      </c>
      <c r="AL68" s="26">
        <f t="shared" si="12"/>
        <v>0</v>
      </c>
      <c r="AM68" s="26">
        <f t="shared" si="12"/>
        <v>0</v>
      </c>
      <c r="AN68" s="26">
        <f t="shared" si="12"/>
        <v>0</v>
      </c>
      <c r="AO68" s="26">
        <f t="shared" si="12"/>
        <v>0</v>
      </c>
      <c r="AP68" s="26">
        <f t="shared" si="12"/>
        <v>0</v>
      </c>
      <c r="AQ68" s="26">
        <f t="shared" si="12"/>
        <v>0</v>
      </c>
      <c r="AR68" s="26">
        <f t="shared" si="12"/>
        <v>0</v>
      </c>
      <c r="AS68" s="26">
        <f t="shared" si="12"/>
        <v>0</v>
      </c>
      <c r="AT68" s="26">
        <f t="shared" si="12"/>
        <v>0</v>
      </c>
      <c r="AU68" s="26">
        <f t="shared" si="12"/>
        <v>0</v>
      </c>
      <c r="AV68" s="26">
        <f t="shared" si="12"/>
        <v>0</v>
      </c>
      <c r="AW68" s="26">
        <f t="shared" si="12"/>
        <v>0</v>
      </c>
      <c r="AX68" s="26">
        <f t="shared" si="12"/>
        <v>0</v>
      </c>
      <c r="AY68" s="26">
        <f t="shared" si="12"/>
        <v>0</v>
      </c>
      <c r="AZ68" s="26">
        <f t="shared" si="12"/>
        <v>0</v>
      </c>
      <c r="BA68" s="26">
        <f t="shared" si="12"/>
        <v>0</v>
      </c>
      <c r="BB68" s="26">
        <f t="shared" si="12"/>
        <v>0</v>
      </c>
      <c r="BC68" s="26">
        <f t="shared" si="12"/>
        <v>0</v>
      </c>
      <c r="BD68" s="26">
        <f t="shared" si="12"/>
        <v>0</v>
      </c>
      <c r="BE68" s="26">
        <f t="shared" si="12"/>
        <v>0</v>
      </c>
      <c r="BF68" s="26">
        <f t="shared" si="12"/>
        <v>0</v>
      </c>
      <c r="BG68" s="26">
        <f t="shared" si="12"/>
        <v>0</v>
      </c>
      <c r="BH68" s="26">
        <f t="shared" si="12"/>
        <v>0</v>
      </c>
      <c r="BI68" s="26">
        <f t="shared" si="12"/>
        <v>0</v>
      </c>
      <c r="BJ68" s="26">
        <f t="shared" si="12"/>
        <v>0</v>
      </c>
      <c r="BK68" s="26">
        <f t="shared" si="12"/>
        <v>0</v>
      </c>
      <c r="BL68" s="26">
        <f t="shared" si="12"/>
        <v>0</v>
      </c>
      <c r="BM68" s="26">
        <f t="shared" si="12"/>
        <v>0</v>
      </c>
      <c r="BN68" s="26">
        <f t="shared" si="12"/>
        <v>0</v>
      </c>
    </row>
    <row r="69" spans="1:66" x14ac:dyDescent="0.35">
      <c r="B69" s="144" t="s">
        <v>376</v>
      </c>
      <c r="C69" s="136"/>
      <c r="D69" s="163">
        <v>0.5</v>
      </c>
      <c r="E69" s="163">
        <v>0.5</v>
      </c>
      <c r="F69" s="56">
        <v>0.5</v>
      </c>
      <c r="G69" s="214">
        <f t="shared" si="9"/>
        <v>0.125</v>
      </c>
      <c r="H69" s="26">
        <f>$G69*H35</f>
        <v>5465</v>
      </c>
      <c r="I69" s="26">
        <f t="shared" ref="I69:BN69" si="13">$G69*I35</f>
        <v>5280</v>
      </c>
      <c r="J69" s="26">
        <f t="shared" si="13"/>
        <v>5920</v>
      </c>
      <c r="K69" s="26">
        <f t="shared" si="13"/>
        <v>6410</v>
      </c>
      <c r="L69" s="26">
        <f t="shared" si="13"/>
        <v>6900</v>
      </c>
      <c r="M69" s="26">
        <f t="shared" si="13"/>
        <v>7325</v>
      </c>
      <c r="N69" s="26">
        <f t="shared" si="13"/>
        <v>8125</v>
      </c>
      <c r="O69" s="26">
        <f t="shared" si="13"/>
        <v>9000</v>
      </c>
      <c r="P69" s="26">
        <f t="shared" si="13"/>
        <v>6300</v>
      </c>
      <c r="Q69" s="26">
        <f t="shared" si="13"/>
        <v>8750</v>
      </c>
      <c r="R69" s="26">
        <f t="shared" si="13"/>
        <v>11650</v>
      </c>
      <c r="S69" s="26">
        <f t="shared" si="13"/>
        <v>12580</v>
      </c>
      <c r="T69" s="26">
        <f t="shared" si="13"/>
        <v>8900</v>
      </c>
      <c r="U69" s="26">
        <f t="shared" si="13"/>
        <v>10470</v>
      </c>
      <c r="V69" s="26">
        <f t="shared" si="13"/>
        <v>16850</v>
      </c>
      <c r="W69" s="26">
        <f t="shared" si="13"/>
        <v>17600</v>
      </c>
      <c r="X69" s="26">
        <f t="shared" si="13"/>
        <v>13250</v>
      </c>
      <c r="Y69" s="26">
        <f t="shared" si="13"/>
        <v>15235</v>
      </c>
      <c r="Z69" s="26">
        <f t="shared" si="13"/>
        <v>9400</v>
      </c>
      <c r="AA69" s="26">
        <f t="shared" si="13"/>
        <v>7000</v>
      </c>
      <c r="AB69" s="26">
        <f t="shared" si="13"/>
        <v>12400</v>
      </c>
      <c r="AC69" s="26">
        <f t="shared" si="13"/>
        <v>12350</v>
      </c>
      <c r="AD69" s="26">
        <f t="shared" si="13"/>
        <v>16300</v>
      </c>
      <c r="AE69" s="26">
        <f t="shared" si="13"/>
        <v>15400</v>
      </c>
      <c r="AF69" s="26">
        <f t="shared" si="13"/>
        <v>13740.75</v>
      </c>
      <c r="AG69" s="26">
        <f t="shared" si="13"/>
        <v>13854.650000000001</v>
      </c>
      <c r="AH69" s="26">
        <f t="shared" si="13"/>
        <v>15500</v>
      </c>
      <c r="AI69" s="26">
        <f t="shared" si="13"/>
        <v>17500</v>
      </c>
      <c r="AJ69" s="26">
        <f t="shared" si="13"/>
        <v>20048.05</v>
      </c>
      <c r="AK69" s="26">
        <f t="shared" si="13"/>
        <v>20400</v>
      </c>
      <c r="AL69" s="26">
        <f t="shared" si="13"/>
        <v>19900</v>
      </c>
      <c r="AM69" s="26">
        <f t="shared" si="13"/>
        <v>20850</v>
      </c>
      <c r="AN69" s="26">
        <f t="shared" si="13"/>
        <v>22200</v>
      </c>
      <c r="AO69" s="26">
        <f t="shared" si="13"/>
        <v>19750</v>
      </c>
      <c r="AP69" s="26">
        <f t="shared" si="13"/>
        <v>20300</v>
      </c>
      <c r="AQ69" s="26">
        <f t="shared" si="13"/>
        <v>12550</v>
      </c>
      <c r="AR69" s="26">
        <f t="shared" si="13"/>
        <v>12050</v>
      </c>
      <c r="AS69" s="26">
        <f t="shared" si="13"/>
        <v>20300</v>
      </c>
      <c r="AT69" s="26">
        <f t="shared" si="13"/>
        <v>21000</v>
      </c>
      <c r="AU69" s="26">
        <f t="shared" si="13"/>
        <v>22000</v>
      </c>
      <c r="AV69" s="26">
        <f t="shared" si="13"/>
        <v>26300</v>
      </c>
      <c r="AW69" s="26">
        <f t="shared" si="13"/>
        <v>27550</v>
      </c>
      <c r="AX69" s="26">
        <f t="shared" si="13"/>
        <v>26950</v>
      </c>
      <c r="AY69" s="26">
        <f t="shared" si="13"/>
        <v>23500</v>
      </c>
      <c r="AZ69" s="26">
        <f t="shared" si="13"/>
        <v>24650</v>
      </c>
      <c r="BA69" s="26">
        <f t="shared" si="13"/>
        <v>22000</v>
      </c>
      <c r="BB69" s="26">
        <f t="shared" si="13"/>
        <v>22550</v>
      </c>
      <c r="BC69" s="26">
        <f t="shared" si="13"/>
        <v>46350</v>
      </c>
      <c r="BD69" s="26">
        <f t="shared" si="13"/>
        <v>47100</v>
      </c>
      <c r="BE69" s="26">
        <f t="shared" si="13"/>
        <v>48299.5</v>
      </c>
      <c r="BF69" s="26">
        <f t="shared" si="13"/>
        <v>46624.85</v>
      </c>
      <c r="BG69" s="26">
        <f t="shared" si="13"/>
        <v>44057.8</v>
      </c>
      <c r="BH69" s="26">
        <f t="shared" si="13"/>
        <v>47924.100000000006</v>
      </c>
      <c r="BI69" s="26">
        <f t="shared" si="13"/>
        <v>51365.95</v>
      </c>
      <c r="BJ69" s="26">
        <f t="shared" si="13"/>
        <v>54648.9</v>
      </c>
      <c r="BK69" s="26">
        <f t="shared" si="13"/>
        <v>41107</v>
      </c>
      <c r="BL69" s="26">
        <f t="shared" si="13"/>
        <v>51275.15</v>
      </c>
      <c r="BM69" s="26">
        <f t="shared" si="13"/>
        <v>47606.400000000001</v>
      </c>
      <c r="BN69" s="26">
        <f t="shared" si="13"/>
        <v>49634.15</v>
      </c>
    </row>
    <row r="70" spans="1:66" x14ac:dyDescent="0.35">
      <c r="B70" s="144" t="s">
        <v>398</v>
      </c>
      <c r="C70" s="136"/>
      <c r="D70" s="163">
        <v>0.9</v>
      </c>
      <c r="E70" s="163">
        <v>0.5</v>
      </c>
      <c r="F70" s="56">
        <v>0.5</v>
      </c>
      <c r="G70" s="214">
        <f t="shared" si="9"/>
        <v>0.22500000000000001</v>
      </c>
      <c r="H70" s="26">
        <f>$G70*H42</f>
        <v>5080.3344000000006</v>
      </c>
      <c r="I70" s="26">
        <f t="shared" ref="I70:BN70" si="14">$G70*I42</f>
        <v>5569.6032000000005</v>
      </c>
      <c r="J70" s="26">
        <f t="shared" si="14"/>
        <v>5418.7920000000004</v>
      </c>
      <c r="K70" s="26">
        <f t="shared" si="14"/>
        <v>6302.0520000000006</v>
      </c>
      <c r="L70" s="26">
        <f t="shared" si="14"/>
        <v>4946.1408000000001</v>
      </c>
      <c r="M70" s="26">
        <f t="shared" si="14"/>
        <v>2855.5065</v>
      </c>
      <c r="N70" s="26">
        <f t="shared" si="14"/>
        <v>7241.3136000000004</v>
      </c>
      <c r="O70" s="26">
        <f t="shared" si="14"/>
        <v>7489.9224000000004</v>
      </c>
      <c r="P70" s="26">
        <f t="shared" si="14"/>
        <v>8704.9224000000013</v>
      </c>
      <c r="Q70" s="26">
        <f t="shared" si="14"/>
        <v>7422.8111999999992</v>
      </c>
      <c r="R70" s="26">
        <f t="shared" si="14"/>
        <v>6989.076</v>
      </c>
      <c r="S70" s="26">
        <f t="shared" si="14"/>
        <v>8911.1412</v>
      </c>
      <c r="T70" s="26">
        <f t="shared" si="14"/>
        <v>6738.5304000000006</v>
      </c>
      <c r="U70" s="26">
        <f t="shared" si="14"/>
        <v>9035.8416000000016</v>
      </c>
      <c r="V70" s="26">
        <f t="shared" si="14"/>
        <v>6875.3016000000007</v>
      </c>
      <c r="W70" s="26">
        <f t="shared" si="14"/>
        <v>5585.2775999999994</v>
      </c>
      <c r="X70" s="26">
        <f t="shared" si="14"/>
        <v>5873.4395999999997</v>
      </c>
      <c r="Y70" s="26">
        <f t="shared" si="14"/>
        <v>5994.2016000000003</v>
      </c>
      <c r="Z70" s="26">
        <f t="shared" si="14"/>
        <v>3374.0280000000002</v>
      </c>
      <c r="AA70" s="26">
        <f t="shared" si="14"/>
        <v>3539.7359999999999</v>
      </c>
      <c r="AB70" s="26">
        <f t="shared" si="14"/>
        <v>3619.4760000000001</v>
      </c>
      <c r="AC70" s="26">
        <f t="shared" si="14"/>
        <v>4104.1440000000002</v>
      </c>
      <c r="AD70" s="26">
        <f t="shared" si="14"/>
        <v>5637.3660000000009</v>
      </c>
      <c r="AE70" s="26">
        <f t="shared" si="14"/>
        <v>5467.7520000000004</v>
      </c>
      <c r="AF70" s="26">
        <f t="shared" si="14"/>
        <v>5721.0840000000007</v>
      </c>
      <c r="AG70" s="26">
        <f t="shared" si="14"/>
        <v>5691.2009399999997</v>
      </c>
      <c r="AH70" s="26">
        <f t="shared" si="14"/>
        <v>5343.84</v>
      </c>
      <c r="AI70" s="26">
        <f t="shared" si="14"/>
        <v>6672.384</v>
      </c>
      <c r="AJ70" s="26">
        <f t="shared" si="14"/>
        <v>6919.2338400000008</v>
      </c>
      <c r="AK70" s="26">
        <f t="shared" si="14"/>
        <v>7518.1680000000006</v>
      </c>
      <c r="AL70" s="26">
        <f t="shared" si="14"/>
        <v>7464.2993280000001</v>
      </c>
      <c r="AM70" s="26">
        <f t="shared" si="14"/>
        <v>7595.2800000000007</v>
      </c>
      <c r="AN70" s="26">
        <f t="shared" si="14"/>
        <v>7957.9440000000004</v>
      </c>
      <c r="AO70" s="26">
        <f t="shared" si="14"/>
        <v>8271.5029920000015</v>
      </c>
      <c r="AP70" s="26">
        <f t="shared" si="14"/>
        <v>8513.7969600000015</v>
      </c>
      <c r="AQ70" s="26">
        <f t="shared" si="14"/>
        <v>8639.1</v>
      </c>
      <c r="AR70" s="26">
        <f t="shared" si="14"/>
        <v>8681.0040000000008</v>
      </c>
      <c r="AS70" s="26">
        <f t="shared" si="14"/>
        <v>9170.6328000000012</v>
      </c>
      <c r="AT70" s="26">
        <f t="shared" si="14"/>
        <v>11347.0416</v>
      </c>
      <c r="AU70" s="26">
        <f t="shared" si="14"/>
        <v>11356.070400000001</v>
      </c>
      <c r="AV70" s="26">
        <f t="shared" si="14"/>
        <v>11453.674176</v>
      </c>
      <c r="AW70" s="26">
        <f t="shared" si="14"/>
        <v>11656.937088000001</v>
      </c>
      <c r="AX70" s="26">
        <f t="shared" si="14"/>
        <v>12437.335440000003</v>
      </c>
      <c r="AY70" s="26">
        <f t="shared" si="14"/>
        <v>12617.892000000002</v>
      </c>
      <c r="AZ70" s="26">
        <f t="shared" si="14"/>
        <v>12782.606400000001</v>
      </c>
      <c r="BA70" s="26">
        <f t="shared" si="14"/>
        <v>12947.320800000001</v>
      </c>
      <c r="BB70" s="26">
        <f t="shared" si="14"/>
        <v>13036.089599999999</v>
      </c>
      <c r="BC70" s="26">
        <f t="shared" si="14"/>
        <v>1882.7784000000001</v>
      </c>
      <c r="BD70" s="26">
        <f t="shared" si="14"/>
        <v>2292.6672000000003</v>
      </c>
      <c r="BE70" s="26">
        <f t="shared" si="14"/>
        <v>2381.0760000000005</v>
      </c>
      <c r="BF70" s="26">
        <f t="shared" si="14"/>
        <v>2428.2425159999998</v>
      </c>
      <c r="BG70" s="26">
        <f t="shared" si="14"/>
        <v>2303.96922</v>
      </c>
      <c r="BH70" s="26">
        <f t="shared" si="14"/>
        <v>2507.1836400000002</v>
      </c>
      <c r="BI70" s="26">
        <f t="shared" si="14"/>
        <v>2513.6850960000002</v>
      </c>
      <c r="BJ70" s="26">
        <f t="shared" si="14"/>
        <v>2526.4050120000002</v>
      </c>
      <c r="BK70" s="26">
        <f t="shared" si="14"/>
        <v>2402.5299840000002</v>
      </c>
      <c r="BL70" s="26">
        <f t="shared" si="14"/>
        <v>2541.2965560000002</v>
      </c>
      <c r="BM70" s="26">
        <f t="shared" si="14"/>
        <v>2552.8494600000004</v>
      </c>
      <c r="BN70" s="26">
        <f t="shared" si="14"/>
        <v>2622.4675920000004</v>
      </c>
    </row>
    <row r="71" spans="1:66" x14ac:dyDescent="0.35">
      <c r="B71" s="144" t="s">
        <v>377</v>
      </c>
      <c r="C71" s="136"/>
      <c r="D71" s="163">
        <v>0.9</v>
      </c>
      <c r="E71" s="163">
        <v>0.5</v>
      </c>
      <c r="F71" s="56">
        <v>0.5</v>
      </c>
      <c r="G71" s="214">
        <f t="shared" si="9"/>
        <v>0.22500000000000001</v>
      </c>
      <c r="H71" s="26">
        <f>$G71*H52</f>
        <v>162319.16230875</v>
      </c>
      <c r="I71" s="26">
        <f t="shared" ref="I71:BN71" si="15">$G71*I52</f>
        <v>112320.26685000001</v>
      </c>
      <c r="J71" s="26">
        <f t="shared" si="15"/>
        <v>162815.59799999997</v>
      </c>
      <c r="K71" s="26">
        <f t="shared" si="15"/>
        <v>166759.13475</v>
      </c>
      <c r="L71" s="26">
        <f t="shared" si="15"/>
        <v>182585.63250000001</v>
      </c>
      <c r="M71" s="26">
        <f t="shared" si="15"/>
        <v>193908.19274999999</v>
      </c>
      <c r="N71" s="26">
        <f t="shared" si="15"/>
        <v>189355.0257</v>
      </c>
      <c r="O71" s="26">
        <f t="shared" si="15"/>
        <v>171245.02049999998</v>
      </c>
      <c r="P71" s="26">
        <f t="shared" si="15"/>
        <v>203640.87599999999</v>
      </c>
      <c r="Q71" s="26">
        <f t="shared" si="15"/>
        <v>226576.24445249999</v>
      </c>
      <c r="R71" s="26">
        <f t="shared" si="15"/>
        <v>220374.61246125001</v>
      </c>
      <c r="S71" s="26">
        <f t="shared" si="15"/>
        <v>213021.40620375</v>
      </c>
      <c r="T71" s="26">
        <f t="shared" si="15"/>
        <v>212887.03708124999</v>
      </c>
      <c r="U71" s="26">
        <f t="shared" si="15"/>
        <v>163883.35895625001</v>
      </c>
      <c r="V71" s="26">
        <f t="shared" si="15"/>
        <v>139179.92745374999</v>
      </c>
      <c r="W71" s="26">
        <f t="shared" si="15"/>
        <v>123374.52244124998</v>
      </c>
      <c r="X71" s="26">
        <f t="shared" si="15"/>
        <v>110930.54657625001</v>
      </c>
      <c r="Y71" s="26">
        <f t="shared" si="15"/>
        <v>120276.35607374999</v>
      </c>
      <c r="Z71" s="26">
        <f t="shared" si="15"/>
        <v>51290.821147499999</v>
      </c>
      <c r="AA71" s="26">
        <f t="shared" si="15"/>
        <v>46890.044235000001</v>
      </c>
      <c r="AB71" s="26">
        <f t="shared" si="15"/>
        <v>57913.638941249999</v>
      </c>
      <c r="AC71" s="26">
        <f t="shared" si="15"/>
        <v>63002.576441249992</v>
      </c>
      <c r="AD71" s="26">
        <f t="shared" si="15"/>
        <v>77755.117499999993</v>
      </c>
      <c r="AE71" s="26">
        <f t="shared" si="15"/>
        <v>80213.838749999995</v>
      </c>
      <c r="AF71" s="26">
        <f t="shared" si="15"/>
        <v>80950.308749999997</v>
      </c>
      <c r="AG71" s="26">
        <f t="shared" si="15"/>
        <v>79578.347062500005</v>
      </c>
      <c r="AH71" s="26">
        <f t="shared" si="15"/>
        <v>75555.947249999997</v>
      </c>
      <c r="AI71" s="26">
        <f t="shared" si="15"/>
        <v>80796.980250000008</v>
      </c>
      <c r="AJ71" s="26">
        <f t="shared" si="15"/>
        <v>89818.178669999994</v>
      </c>
      <c r="AK71" s="26">
        <f t="shared" si="15"/>
        <v>106296.5599875</v>
      </c>
      <c r="AL71" s="26">
        <f t="shared" si="15"/>
        <v>107098.37234999999</v>
      </c>
      <c r="AM71" s="26">
        <f t="shared" si="15"/>
        <v>110584.090125</v>
      </c>
      <c r="AN71" s="26">
        <f t="shared" si="15"/>
        <v>122426.47125</v>
      </c>
      <c r="AO71" s="26">
        <f t="shared" si="15"/>
        <v>117866.67592500002</v>
      </c>
      <c r="AP71" s="26">
        <f t="shared" si="15"/>
        <v>119083.02187500001</v>
      </c>
      <c r="AQ71" s="26">
        <f t="shared" si="15"/>
        <v>122548.42124999998</v>
      </c>
      <c r="AR71" s="26">
        <f t="shared" si="15"/>
        <v>117480.88665</v>
      </c>
      <c r="AS71" s="26">
        <f t="shared" si="15"/>
        <v>126580.38322500001</v>
      </c>
      <c r="AT71" s="26">
        <f t="shared" si="15"/>
        <v>144906.88725</v>
      </c>
      <c r="AU71" s="26">
        <f t="shared" si="15"/>
        <v>155646.33029999997</v>
      </c>
      <c r="AV71" s="26">
        <f t="shared" si="15"/>
        <v>155127.58604999998</v>
      </c>
      <c r="AW71" s="26">
        <f t="shared" si="15"/>
        <v>162978.97634999998</v>
      </c>
      <c r="AX71" s="26">
        <f t="shared" si="15"/>
        <v>202483.66634999998</v>
      </c>
      <c r="AY71" s="26">
        <f t="shared" si="15"/>
        <v>202608.01035</v>
      </c>
      <c r="AZ71" s="26">
        <f t="shared" si="15"/>
        <v>215238.38894999999</v>
      </c>
      <c r="BA71" s="26">
        <f t="shared" si="15"/>
        <v>229796.11259999999</v>
      </c>
      <c r="BB71" s="26">
        <f t="shared" si="15"/>
        <v>213077.72474999999</v>
      </c>
      <c r="BC71" s="26">
        <f t="shared" si="15"/>
        <v>177997.52754000004</v>
      </c>
      <c r="BD71" s="26">
        <f t="shared" si="15"/>
        <v>185980.81270500002</v>
      </c>
      <c r="BE71" s="26">
        <f t="shared" si="15"/>
        <v>208987.72352999999</v>
      </c>
      <c r="BF71" s="26">
        <f t="shared" si="15"/>
        <v>267129.55991250003</v>
      </c>
      <c r="BG71" s="26">
        <f t="shared" si="15"/>
        <v>204824.89124999999</v>
      </c>
      <c r="BH71" s="26">
        <f t="shared" si="15"/>
        <v>203143.47174000001</v>
      </c>
      <c r="BI71" s="26">
        <f t="shared" si="15"/>
        <v>227281.03827750002</v>
      </c>
      <c r="BJ71" s="26">
        <f t="shared" si="15"/>
        <v>221537.30913000001</v>
      </c>
      <c r="BK71" s="26">
        <f t="shared" si="15"/>
        <v>220437.28453500004</v>
      </c>
      <c r="BL71" s="26">
        <f t="shared" si="15"/>
        <v>249647.87682000003</v>
      </c>
      <c r="BM71" s="26">
        <f t="shared" si="15"/>
        <v>200022.26521500002</v>
      </c>
      <c r="BN71" s="26">
        <f t="shared" si="15"/>
        <v>197168.95215</v>
      </c>
    </row>
    <row r="72" spans="1:66" x14ac:dyDescent="0.35">
      <c r="B72" s="144" t="s">
        <v>364</v>
      </c>
      <c r="C72" s="136"/>
      <c r="D72" s="163">
        <v>0.9</v>
      </c>
      <c r="E72" s="163">
        <v>0.5</v>
      </c>
      <c r="F72" s="56">
        <v>0.5</v>
      </c>
      <c r="G72" s="214">
        <f t="shared" si="9"/>
        <v>0.22500000000000001</v>
      </c>
      <c r="H72" s="26">
        <f>H54</f>
        <v>0</v>
      </c>
      <c r="I72" s="26">
        <f t="shared" ref="I72:BN72" si="16">I54</f>
        <v>0</v>
      </c>
      <c r="J72" s="26">
        <f t="shared" si="16"/>
        <v>0</v>
      </c>
      <c r="K72" s="26">
        <f t="shared" si="16"/>
        <v>0</v>
      </c>
      <c r="L72" s="26">
        <f t="shared" si="16"/>
        <v>0</v>
      </c>
      <c r="M72" s="26">
        <f t="shared" si="16"/>
        <v>0</v>
      </c>
      <c r="N72" s="26">
        <f t="shared" si="16"/>
        <v>0</v>
      </c>
      <c r="O72" s="26">
        <f t="shared" si="16"/>
        <v>0</v>
      </c>
      <c r="P72" s="26">
        <f t="shared" si="16"/>
        <v>0</v>
      </c>
      <c r="Q72" s="26">
        <f t="shared" si="16"/>
        <v>0</v>
      </c>
      <c r="R72" s="26">
        <f t="shared" si="16"/>
        <v>0</v>
      </c>
      <c r="S72" s="26">
        <f t="shared" si="16"/>
        <v>0</v>
      </c>
      <c r="T72" s="26">
        <f t="shared" si="16"/>
        <v>0</v>
      </c>
      <c r="U72" s="26">
        <f t="shared" si="16"/>
        <v>0</v>
      </c>
      <c r="V72" s="26">
        <f t="shared" si="16"/>
        <v>0</v>
      </c>
      <c r="W72" s="26">
        <f t="shared" si="16"/>
        <v>0</v>
      </c>
      <c r="X72" s="26">
        <f t="shared" si="16"/>
        <v>0</v>
      </c>
      <c r="Y72" s="26">
        <f t="shared" si="16"/>
        <v>0</v>
      </c>
      <c r="Z72" s="26">
        <f t="shared" si="16"/>
        <v>0</v>
      </c>
      <c r="AA72" s="26">
        <f t="shared" si="16"/>
        <v>0</v>
      </c>
      <c r="AB72" s="26">
        <f t="shared" si="16"/>
        <v>0</v>
      </c>
      <c r="AC72" s="26">
        <f t="shared" si="16"/>
        <v>0</v>
      </c>
      <c r="AD72" s="26">
        <f t="shared" si="16"/>
        <v>0</v>
      </c>
      <c r="AE72" s="26">
        <f t="shared" si="16"/>
        <v>0</v>
      </c>
      <c r="AF72" s="26">
        <f t="shared" si="16"/>
        <v>0</v>
      </c>
      <c r="AG72" s="26">
        <f t="shared" si="16"/>
        <v>0</v>
      </c>
      <c r="AH72" s="26">
        <f t="shared" si="16"/>
        <v>0</v>
      </c>
      <c r="AI72" s="26">
        <f t="shared" si="16"/>
        <v>0</v>
      </c>
      <c r="AJ72" s="26">
        <f t="shared" si="16"/>
        <v>0</v>
      </c>
      <c r="AK72" s="26">
        <f t="shared" si="16"/>
        <v>0</v>
      </c>
      <c r="AL72" s="26">
        <f t="shared" si="16"/>
        <v>0</v>
      </c>
      <c r="AM72" s="26">
        <f t="shared" si="16"/>
        <v>0</v>
      </c>
      <c r="AN72" s="26">
        <f t="shared" si="16"/>
        <v>0</v>
      </c>
      <c r="AO72" s="26">
        <f t="shared" si="16"/>
        <v>0</v>
      </c>
      <c r="AP72" s="26">
        <f t="shared" si="16"/>
        <v>0</v>
      </c>
      <c r="AQ72" s="26">
        <f t="shared" si="16"/>
        <v>0</v>
      </c>
      <c r="AR72" s="26">
        <f t="shared" si="16"/>
        <v>0</v>
      </c>
      <c r="AS72" s="26">
        <f t="shared" si="16"/>
        <v>0</v>
      </c>
      <c r="AT72" s="26">
        <f t="shared" si="16"/>
        <v>0</v>
      </c>
      <c r="AU72" s="26">
        <f t="shared" si="16"/>
        <v>0</v>
      </c>
      <c r="AV72" s="26">
        <f t="shared" si="16"/>
        <v>0</v>
      </c>
      <c r="AW72" s="26">
        <f t="shared" si="16"/>
        <v>0</v>
      </c>
      <c r="AX72" s="26">
        <f t="shared" si="16"/>
        <v>0</v>
      </c>
      <c r="AY72" s="26">
        <f t="shared" si="16"/>
        <v>0</v>
      </c>
      <c r="AZ72" s="26">
        <f t="shared" si="16"/>
        <v>0</v>
      </c>
      <c r="BA72" s="26">
        <f t="shared" si="16"/>
        <v>0</v>
      </c>
      <c r="BB72" s="26">
        <f t="shared" si="16"/>
        <v>0</v>
      </c>
      <c r="BC72" s="26">
        <f t="shared" si="16"/>
        <v>0</v>
      </c>
      <c r="BD72" s="26">
        <f t="shared" si="16"/>
        <v>0</v>
      </c>
      <c r="BE72" s="26">
        <f t="shared" si="16"/>
        <v>0</v>
      </c>
      <c r="BF72" s="26">
        <f t="shared" si="16"/>
        <v>0</v>
      </c>
      <c r="BG72" s="26">
        <f t="shared" si="16"/>
        <v>0</v>
      </c>
      <c r="BH72" s="26">
        <f t="shared" si="16"/>
        <v>0</v>
      </c>
      <c r="BI72" s="26">
        <f t="shared" si="16"/>
        <v>0</v>
      </c>
      <c r="BJ72" s="26">
        <f t="shared" si="16"/>
        <v>0</v>
      </c>
      <c r="BK72" s="26">
        <f t="shared" si="16"/>
        <v>0</v>
      </c>
      <c r="BL72" s="26">
        <f t="shared" si="16"/>
        <v>0</v>
      </c>
      <c r="BM72" s="26">
        <f t="shared" si="16"/>
        <v>0</v>
      </c>
      <c r="BN72" s="26">
        <f t="shared" si="16"/>
        <v>0</v>
      </c>
    </row>
    <row r="73" spans="1:66" x14ac:dyDescent="0.35">
      <c r="B73" s="144" t="s">
        <v>378</v>
      </c>
      <c r="C73" s="136"/>
      <c r="D73" s="163">
        <v>0.5</v>
      </c>
      <c r="E73" s="163">
        <v>0.5</v>
      </c>
      <c r="F73" s="56">
        <v>0.5</v>
      </c>
      <c r="G73" s="214">
        <f t="shared" si="9"/>
        <v>0.125</v>
      </c>
      <c r="H73" s="26">
        <f>$G73*H56</f>
        <v>118.05000000000001</v>
      </c>
      <c r="I73" s="26">
        <f t="shared" ref="I73:BN73" si="17">$G73*I56</f>
        <v>132.80625000000001</v>
      </c>
      <c r="J73" s="26">
        <f t="shared" si="17"/>
        <v>147.5625</v>
      </c>
      <c r="K73" s="26">
        <f t="shared" si="17"/>
        <v>147.5625</v>
      </c>
      <c r="L73" s="26">
        <f t="shared" si="17"/>
        <v>162.31875000000002</v>
      </c>
      <c r="M73" s="26">
        <f t="shared" si="17"/>
        <v>177.07500000000002</v>
      </c>
      <c r="N73" s="26">
        <f t="shared" si="17"/>
        <v>191.83125000000001</v>
      </c>
      <c r="O73" s="26">
        <f t="shared" si="17"/>
        <v>191.83125000000001</v>
      </c>
      <c r="P73" s="26">
        <f t="shared" si="17"/>
        <v>206.58749999999998</v>
      </c>
      <c r="Q73" s="26">
        <f t="shared" si="17"/>
        <v>213.96562500000002</v>
      </c>
      <c r="R73" s="26">
        <f t="shared" si="17"/>
        <v>221.34375</v>
      </c>
      <c r="S73" s="26">
        <f t="shared" si="17"/>
        <v>228.72187500000001</v>
      </c>
      <c r="T73" s="26">
        <f t="shared" si="17"/>
        <v>236.10000000000002</v>
      </c>
      <c r="U73" s="26">
        <f t="shared" si="17"/>
        <v>243.47812499999998</v>
      </c>
      <c r="V73" s="26">
        <f t="shared" si="17"/>
        <v>250.85625000000002</v>
      </c>
      <c r="W73" s="26">
        <f t="shared" si="17"/>
        <v>258.234375</v>
      </c>
      <c r="X73" s="26">
        <f t="shared" si="17"/>
        <v>265.61250000000001</v>
      </c>
      <c r="Y73" s="26">
        <f t="shared" si="17"/>
        <v>272.99062500000002</v>
      </c>
      <c r="Z73" s="26">
        <f t="shared" si="17"/>
        <v>280.36874999999998</v>
      </c>
      <c r="AA73" s="26">
        <f t="shared" si="17"/>
        <v>280.36874999999998</v>
      </c>
      <c r="AB73" s="26">
        <f t="shared" si="17"/>
        <v>287.74687500000005</v>
      </c>
      <c r="AC73" s="26">
        <f t="shared" si="17"/>
        <v>295.125</v>
      </c>
      <c r="AD73" s="26">
        <f t="shared" si="17"/>
        <v>317.25937500000003</v>
      </c>
      <c r="AE73" s="26">
        <f t="shared" si="17"/>
        <v>317.25937500000003</v>
      </c>
      <c r="AF73" s="26">
        <f t="shared" si="17"/>
        <v>317.25937500000003</v>
      </c>
      <c r="AG73" s="26">
        <f t="shared" si="17"/>
        <v>295.125</v>
      </c>
      <c r="AH73" s="26">
        <f t="shared" si="17"/>
        <v>295.125</v>
      </c>
      <c r="AI73" s="26">
        <f t="shared" si="17"/>
        <v>295.125</v>
      </c>
      <c r="AJ73" s="26">
        <f t="shared" si="17"/>
        <v>295.125</v>
      </c>
      <c r="AK73" s="26">
        <f t="shared" si="17"/>
        <v>6345.1875</v>
      </c>
      <c r="AL73" s="26">
        <f t="shared" si="17"/>
        <v>6345.1875</v>
      </c>
      <c r="AM73" s="26">
        <f t="shared" si="17"/>
        <v>6345.1875</v>
      </c>
      <c r="AN73" s="26">
        <f t="shared" si="17"/>
        <v>6492.75</v>
      </c>
      <c r="AO73" s="26">
        <f t="shared" si="17"/>
        <v>6492.75</v>
      </c>
      <c r="AP73" s="26">
        <f t="shared" si="17"/>
        <v>6640.3125</v>
      </c>
      <c r="AQ73" s="26">
        <f t="shared" si="17"/>
        <v>6640.3125</v>
      </c>
      <c r="AR73" s="26">
        <f t="shared" si="17"/>
        <v>6787.875</v>
      </c>
      <c r="AS73" s="26">
        <f t="shared" si="17"/>
        <v>8411.0625</v>
      </c>
      <c r="AT73" s="26">
        <f t="shared" si="17"/>
        <v>9591.5625</v>
      </c>
      <c r="AU73" s="26">
        <f t="shared" si="17"/>
        <v>11657.4375</v>
      </c>
      <c r="AV73" s="26">
        <f t="shared" si="17"/>
        <v>14608.6875</v>
      </c>
      <c r="AW73" s="26">
        <f t="shared" si="17"/>
        <v>18297.75</v>
      </c>
      <c r="AX73" s="26">
        <f t="shared" si="17"/>
        <v>23610</v>
      </c>
      <c r="AY73" s="26">
        <f t="shared" si="17"/>
        <v>24185.493750000001</v>
      </c>
      <c r="AZ73" s="26">
        <f t="shared" si="17"/>
        <v>25484.043749999997</v>
      </c>
      <c r="BA73" s="26">
        <f t="shared" si="17"/>
        <v>25484.043749999997</v>
      </c>
      <c r="BB73" s="26">
        <f t="shared" si="17"/>
        <v>25484.043749999997</v>
      </c>
      <c r="BC73" s="26">
        <f t="shared" si="17"/>
        <v>28036.875</v>
      </c>
      <c r="BD73" s="26">
        <f t="shared" si="17"/>
        <v>34529.625</v>
      </c>
      <c r="BE73" s="26">
        <f t="shared" si="17"/>
        <v>40692.867937500007</v>
      </c>
      <c r="BF73" s="26">
        <f t="shared" si="17"/>
        <v>39104.0625</v>
      </c>
      <c r="BG73" s="26">
        <f t="shared" si="17"/>
        <v>33939.375</v>
      </c>
      <c r="BH73" s="26">
        <f t="shared" si="17"/>
        <v>35119.875</v>
      </c>
      <c r="BI73" s="26">
        <f t="shared" si="17"/>
        <v>35834.077499999999</v>
      </c>
      <c r="BJ73" s="26">
        <f t="shared" si="17"/>
        <v>36100.722937500002</v>
      </c>
      <c r="BK73" s="26">
        <f t="shared" si="17"/>
        <v>35004.628687500001</v>
      </c>
      <c r="BL73" s="26">
        <f t="shared" si="17"/>
        <v>35879.821875000001</v>
      </c>
      <c r="BM73" s="26">
        <f t="shared" si="17"/>
        <v>40185.400500000003</v>
      </c>
      <c r="BN73" s="26">
        <f t="shared" si="17"/>
        <v>38366.25</v>
      </c>
    </row>
    <row r="74" spans="1:66" x14ac:dyDescent="0.35">
      <c r="B74" s="144" t="s">
        <v>467</v>
      </c>
      <c r="C74" s="136"/>
      <c r="D74" s="163">
        <v>0.7</v>
      </c>
      <c r="E74" s="163">
        <v>0.5</v>
      </c>
      <c r="F74" s="56">
        <v>0.5</v>
      </c>
      <c r="G74" s="214">
        <f t="shared" si="9"/>
        <v>0.17499999999999999</v>
      </c>
      <c r="H74" s="26">
        <f>H59</f>
        <v>0</v>
      </c>
      <c r="I74" s="26">
        <f t="shared" ref="I74:BN74" si="18">I59</f>
        <v>0</v>
      </c>
      <c r="J74" s="26">
        <f t="shared" si="18"/>
        <v>0</v>
      </c>
      <c r="K74" s="26">
        <f t="shared" si="18"/>
        <v>0</v>
      </c>
      <c r="L74" s="26">
        <f t="shared" si="18"/>
        <v>0</v>
      </c>
      <c r="M74" s="26">
        <f t="shared" si="18"/>
        <v>0</v>
      </c>
      <c r="N74" s="26">
        <f t="shared" si="18"/>
        <v>0</v>
      </c>
      <c r="O74" s="26">
        <f t="shared" si="18"/>
        <v>0</v>
      </c>
      <c r="P74" s="26">
        <f t="shared" si="18"/>
        <v>0</v>
      </c>
      <c r="Q74" s="26">
        <f t="shared" si="18"/>
        <v>0</v>
      </c>
      <c r="R74" s="26">
        <f t="shared" si="18"/>
        <v>0</v>
      </c>
      <c r="S74" s="26">
        <f t="shared" si="18"/>
        <v>0</v>
      </c>
      <c r="T74" s="26">
        <f t="shared" si="18"/>
        <v>0</v>
      </c>
      <c r="U74" s="26">
        <f t="shared" si="18"/>
        <v>0</v>
      </c>
      <c r="V74" s="26">
        <f t="shared" si="18"/>
        <v>0</v>
      </c>
      <c r="W74" s="26">
        <f t="shared" si="18"/>
        <v>0</v>
      </c>
      <c r="X74" s="26">
        <f t="shared" si="18"/>
        <v>0</v>
      </c>
      <c r="Y74" s="26">
        <f t="shared" si="18"/>
        <v>0</v>
      </c>
      <c r="Z74" s="26">
        <f t="shared" si="18"/>
        <v>0</v>
      </c>
      <c r="AA74" s="26">
        <f t="shared" si="18"/>
        <v>0</v>
      </c>
      <c r="AB74" s="26">
        <f t="shared" si="18"/>
        <v>0</v>
      </c>
      <c r="AC74" s="26">
        <f t="shared" si="18"/>
        <v>0</v>
      </c>
      <c r="AD74" s="26">
        <f t="shared" si="18"/>
        <v>0</v>
      </c>
      <c r="AE74" s="26">
        <f t="shared" si="18"/>
        <v>0</v>
      </c>
      <c r="AF74" s="26">
        <f t="shared" si="18"/>
        <v>0</v>
      </c>
      <c r="AG74" s="26">
        <f t="shared" si="18"/>
        <v>0</v>
      </c>
      <c r="AH74" s="26">
        <f t="shared" si="18"/>
        <v>0</v>
      </c>
      <c r="AI74" s="26">
        <f t="shared" si="18"/>
        <v>0</v>
      </c>
      <c r="AJ74" s="26">
        <f t="shared" si="18"/>
        <v>0</v>
      </c>
      <c r="AK74" s="26">
        <f t="shared" si="18"/>
        <v>0</v>
      </c>
      <c r="AL74" s="26">
        <f t="shared" si="18"/>
        <v>0</v>
      </c>
      <c r="AM74" s="26">
        <f t="shared" si="18"/>
        <v>0</v>
      </c>
      <c r="AN74" s="26">
        <f t="shared" si="18"/>
        <v>0</v>
      </c>
      <c r="AO74" s="26">
        <f t="shared" si="18"/>
        <v>0</v>
      </c>
      <c r="AP74" s="26">
        <f t="shared" si="18"/>
        <v>0</v>
      </c>
      <c r="AQ74" s="26">
        <f t="shared" si="18"/>
        <v>0</v>
      </c>
      <c r="AR74" s="26">
        <f t="shared" si="18"/>
        <v>0</v>
      </c>
      <c r="AS74" s="26">
        <f t="shared" si="18"/>
        <v>0</v>
      </c>
      <c r="AT74" s="26">
        <f t="shared" si="18"/>
        <v>0</v>
      </c>
      <c r="AU74" s="26">
        <f t="shared" si="18"/>
        <v>0</v>
      </c>
      <c r="AV74" s="26">
        <f t="shared" si="18"/>
        <v>0</v>
      </c>
      <c r="AW74" s="26">
        <f t="shared" si="18"/>
        <v>0</v>
      </c>
      <c r="AX74" s="26">
        <f t="shared" si="18"/>
        <v>0</v>
      </c>
      <c r="AY74" s="26">
        <f t="shared" si="18"/>
        <v>0</v>
      </c>
      <c r="AZ74" s="26">
        <f t="shared" si="18"/>
        <v>0</v>
      </c>
      <c r="BA74" s="26">
        <f t="shared" si="18"/>
        <v>0</v>
      </c>
      <c r="BB74" s="26">
        <f t="shared" si="18"/>
        <v>0</v>
      </c>
      <c r="BC74" s="26">
        <f t="shared" si="18"/>
        <v>0</v>
      </c>
      <c r="BD74" s="26">
        <f t="shared" si="18"/>
        <v>0</v>
      </c>
      <c r="BE74" s="26">
        <f t="shared" si="18"/>
        <v>0</v>
      </c>
      <c r="BF74" s="26">
        <f t="shared" si="18"/>
        <v>0</v>
      </c>
      <c r="BG74" s="26">
        <f t="shared" si="18"/>
        <v>0</v>
      </c>
      <c r="BH74" s="26">
        <f t="shared" si="18"/>
        <v>0</v>
      </c>
      <c r="BI74" s="26">
        <f t="shared" si="18"/>
        <v>0</v>
      </c>
      <c r="BJ74" s="26">
        <f t="shared" si="18"/>
        <v>0</v>
      </c>
      <c r="BK74" s="26">
        <f t="shared" si="18"/>
        <v>0</v>
      </c>
      <c r="BL74" s="26">
        <f t="shared" si="18"/>
        <v>0</v>
      </c>
      <c r="BM74" s="26">
        <f t="shared" si="18"/>
        <v>0</v>
      </c>
      <c r="BN74" s="26">
        <f t="shared" si="18"/>
        <v>0</v>
      </c>
    </row>
    <row r="75" spans="1:66" s="58" customFormat="1" x14ac:dyDescent="0.35">
      <c r="A75" s="186" t="s">
        <v>457</v>
      </c>
      <c r="C75" s="167"/>
      <c r="D75" s="168"/>
      <c r="E75" s="169"/>
      <c r="F75" s="170"/>
      <c r="G75" s="216"/>
      <c r="H75" s="61">
        <f>SUM(H64:H74)</f>
        <v>823069.62570875022</v>
      </c>
      <c r="I75" s="61">
        <f t="shared" ref="I75:BN75" si="19">SUM(I64:I74)</f>
        <v>782770.65630000003</v>
      </c>
      <c r="J75" s="61">
        <f t="shared" si="19"/>
        <v>851164.54487500002</v>
      </c>
      <c r="K75" s="61">
        <f t="shared" si="19"/>
        <v>845804.67649999994</v>
      </c>
      <c r="L75" s="61">
        <f t="shared" si="19"/>
        <v>944015.20267500018</v>
      </c>
      <c r="M75" s="61">
        <f t="shared" si="19"/>
        <v>937332.32733499981</v>
      </c>
      <c r="N75" s="61">
        <f t="shared" si="19"/>
        <v>983846.25462999998</v>
      </c>
      <c r="O75" s="61">
        <f t="shared" si="19"/>
        <v>1050792.54672</v>
      </c>
      <c r="P75" s="61">
        <f t="shared" si="19"/>
        <v>1291519.8800174999</v>
      </c>
      <c r="Q75" s="61">
        <f t="shared" si="19"/>
        <v>1467959.6230774999</v>
      </c>
      <c r="R75" s="61">
        <f t="shared" si="19"/>
        <v>1284466.93721125</v>
      </c>
      <c r="S75" s="61">
        <f t="shared" si="19"/>
        <v>1304619.38702875</v>
      </c>
      <c r="T75" s="61">
        <f t="shared" si="19"/>
        <v>1254091.9302312501</v>
      </c>
      <c r="U75" s="61">
        <f t="shared" si="19"/>
        <v>1168958.0036812499</v>
      </c>
      <c r="V75" s="61">
        <f t="shared" si="19"/>
        <v>1363777.4453037498</v>
      </c>
      <c r="W75" s="61">
        <f t="shared" si="19"/>
        <v>1244088.9909162498</v>
      </c>
      <c r="X75" s="61">
        <f t="shared" si="19"/>
        <v>1168722.0636762499</v>
      </c>
      <c r="Y75" s="61">
        <f t="shared" si="19"/>
        <v>1118261.6635487501</v>
      </c>
      <c r="Z75" s="61">
        <f t="shared" si="19"/>
        <v>856566.25039750012</v>
      </c>
      <c r="AA75" s="61">
        <f t="shared" si="19"/>
        <v>842002.4664850001</v>
      </c>
      <c r="AB75" s="61">
        <f t="shared" si="19"/>
        <v>956515.52931625</v>
      </c>
      <c r="AC75" s="61">
        <f t="shared" si="19"/>
        <v>899588.95794125006</v>
      </c>
      <c r="AD75" s="61">
        <f t="shared" si="19"/>
        <v>1142265.9028749999</v>
      </c>
      <c r="AE75" s="61">
        <f t="shared" si="19"/>
        <v>840219.47012500011</v>
      </c>
      <c r="AF75" s="61">
        <f t="shared" si="19"/>
        <v>975478.884525</v>
      </c>
      <c r="AG75" s="61">
        <f t="shared" si="19"/>
        <v>929094.80027749995</v>
      </c>
      <c r="AH75" s="61">
        <f t="shared" si="19"/>
        <v>1028190.8922499999</v>
      </c>
      <c r="AI75" s="61">
        <f t="shared" si="19"/>
        <v>1129099.7117499998</v>
      </c>
      <c r="AJ75" s="61">
        <f t="shared" si="19"/>
        <v>1225680.86176</v>
      </c>
      <c r="AK75" s="61">
        <f t="shared" si="19"/>
        <v>1214070.9754875002</v>
      </c>
      <c r="AL75" s="61">
        <f t="shared" si="19"/>
        <v>1226169.6466780002</v>
      </c>
      <c r="AM75" s="61">
        <f t="shared" si="19"/>
        <v>1287475.5176250001</v>
      </c>
      <c r="AN75" s="61">
        <f t="shared" si="19"/>
        <v>1338255.68025</v>
      </c>
      <c r="AO75" s="61">
        <f t="shared" si="19"/>
        <v>1291657.3814170002</v>
      </c>
      <c r="AP75" s="61">
        <f t="shared" si="19"/>
        <v>1347527.5788349998</v>
      </c>
      <c r="AQ75" s="61">
        <f t="shared" si="19"/>
        <v>1091169.58375</v>
      </c>
      <c r="AR75" s="61">
        <f t="shared" si="19"/>
        <v>1145903.7156500001</v>
      </c>
      <c r="AS75" s="61">
        <f t="shared" si="19"/>
        <v>1453239.413525</v>
      </c>
      <c r="AT75" s="61">
        <f t="shared" si="19"/>
        <v>1578977.19885</v>
      </c>
      <c r="AU75" s="61">
        <f t="shared" si="19"/>
        <v>1529786.6182000001</v>
      </c>
      <c r="AV75" s="61">
        <f t="shared" si="19"/>
        <v>1657366.3062259997</v>
      </c>
      <c r="AW75" s="61">
        <f t="shared" si="19"/>
        <v>1708070.2184379997</v>
      </c>
      <c r="AX75" s="61">
        <f t="shared" si="19"/>
        <v>1818370.8667899999</v>
      </c>
      <c r="AY75" s="61">
        <f t="shared" si="19"/>
        <v>1780731.4786</v>
      </c>
      <c r="AZ75" s="61">
        <f t="shared" si="19"/>
        <v>1881166.4666000002</v>
      </c>
      <c r="BA75" s="61">
        <f t="shared" si="19"/>
        <v>1869929.3922849998</v>
      </c>
      <c r="BB75" s="61">
        <f t="shared" si="19"/>
        <v>1902205.4850949999</v>
      </c>
      <c r="BC75" s="61">
        <f t="shared" si="19"/>
        <v>1519754.3702024999</v>
      </c>
      <c r="BD75" s="61">
        <f t="shared" si="19"/>
        <v>1584850.5174524998</v>
      </c>
      <c r="BE75" s="61">
        <f t="shared" si="19"/>
        <v>1660017.6539650001</v>
      </c>
      <c r="BF75" s="61">
        <f t="shared" si="19"/>
        <v>1742755.8614284999</v>
      </c>
      <c r="BG75" s="61">
        <f t="shared" si="19"/>
        <v>1631567.8738449998</v>
      </c>
      <c r="BH75" s="61">
        <f t="shared" si="19"/>
        <v>1610856.8428799999</v>
      </c>
      <c r="BI75" s="61">
        <f t="shared" si="19"/>
        <v>1664993.5391034998</v>
      </c>
      <c r="BJ75" s="61">
        <f t="shared" si="19"/>
        <v>1774562.1783119999</v>
      </c>
      <c r="BK75" s="61">
        <f t="shared" si="19"/>
        <v>1582068.7465314998</v>
      </c>
      <c r="BL75" s="61">
        <f t="shared" si="19"/>
        <v>1723694.8507234997</v>
      </c>
      <c r="BM75" s="61">
        <f t="shared" si="19"/>
        <v>1724609.7628949997</v>
      </c>
      <c r="BN75" s="61">
        <f t="shared" si="19"/>
        <v>1707574.9679419999</v>
      </c>
    </row>
    <row r="76" spans="1:66" x14ac:dyDescent="0.35">
      <c r="H76" s="26"/>
      <c r="I76" s="26"/>
      <c r="J76" s="26"/>
      <c r="K76" s="26"/>
      <c r="L76" s="26"/>
      <c r="M76" s="26"/>
      <c r="N76" s="84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</row>
    <row r="77" spans="1:66" x14ac:dyDescent="0.35">
      <c r="H77" s="26"/>
      <c r="I77" s="26"/>
      <c r="J77" s="26"/>
      <c r="K77" s="26"/>
      <c r="L77" s="26"/>
      <c r="M77" s="26"/>
      <c r="N77" s="84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</row>
  </sheetData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7666-5148-4859-A989-993546C02CAF}">
  <sheetPr>
    <tabColor theme="9" tint="0.79998168889431442"/>
  </sheetPr>
  <dimension ref="A1:BK64"/>
  <sheetViews>
    <sheetView workbookViewId="0">
      <selection activeCell="D30" sqref="D30"/>
    </sheetView>
  </sheetViews>
  <sheetFormatPr defaultRowHeight="14.5" x14ac:dyDescent="0.35"/>
  <cols>
    <col min="1" max="1" width="8.7265625" style="55"/>
    <col min="2" max="2" width="9.90625" style="55" bestFit="1" customWidth="1"/>
    <col min="3" max="3" width="35.7265625" style="55" bestFit="1" customWidth="1"/>
    <col min="4" max="4" width="12.90625" style="18" bestFit="1" customWidth="1"/>
    <col min="5" max="259" width="8.7265625" style="55"/>
    <col min="260" max="260" width="35.7265625" style="55" bestFit="1" customWidth="1"/>
    <col min="261" max="515" width="8.7265625" style="55"/>
    <col min="516" max="516" width="35.7265625" style="55" bestFit="1" customWidth="1"/>
    <col min="517" max="771" width="8.7265625" style="55"/>
    <col min="772" max="772" width="35.7265625" style="55" bestFit="1" customWidth="1"/>
    <col min="773" max="1027" width="8.7265625" style="55"/>
    <col min="1028" max="1028" width="35.7265625" style="55" bestFit="1" customWidth="1"/>
    <col min="1029" max="1283" width="8.7265625" style="55"/>
    <col min="1284" max="1284" width="35.7265625" style="55" bestFit="1" customWidth="1"/>
    <col min="1285" max="1539" width="8.7265625" style="55"/>
    <col min="1540" max="1540" width="35.7265625" style="55" bestFit="1" customWidth="1"/>
    <col min="1541" max="1795" width="8.7265625" style="55"/>
    <col min="1796" max="1796" width="35.7265625" style="55" bestFit="1" customWidth="1"/>
    <col min="1797" max="2051" width="8.7265625" style="55"/>
    <col min="2052" max="2052" width="35.7265625" style="55" bestFit="1" customWidth="1"/>
    <col min="2053" max="2307" width="8.7265625" style="55"/>
    <col min="2308" max="2308" width="35.7265625" style="55" bestFit="1" customWidth="1"/>
    <col min="2309" max="2563" width="8.7265625" style="55"/>
    <col min="2564" max="2564" width="35.7265625" style="55" bestFit="1" customWidth="1"/>
    <col min="2565" max="2819" width="8.7265625" style="55"/>
    <col min="2820" max="2820" width="35.7265625" style="55" bestFit="1" customWidth="1"/>
    <col min="2821" max="3075" width="8.7265625" style="55"/>
    <col min="3076" max="3076" width="35.7265625" style="55" bestFit="1" customWidth="1"/>
    <col min="3077" max="3331" width="8.7265625" style="55"/>
    <col min="3332" max="3332" width="35.7265625" style="55" bestFit="1" customWidth="1"/>
    <col min="3333" max="3587" width="8.7265625" style="55"/>
    <col min="3588" max="3588" width="35.7265625" style="55" bestFit="1" customWidth="1"/>
    <col min="3589" max="3843" width="8.7265625" style="55"/>
    <col min="3844" max="3844" width="35.7265625" style="55" bestFit="1" customWidth="1"/>
    <col min="3845" max="4099" width="8.7265625" style="55"/>
    <col min="4100" max="4100" width="35.7265625" style="55" bestFit="1" customWidth="1"/>
    <col min="4101" max="4355" width="8.7265625" style="55"/>
    <col min="4356" max="4356" width="35.7265625" style="55" bestFit="1" customWidth="1"/>
    <col min="4357" max="4611" width="8.7265625" style="55"/>
    <col min="4612" max="4612" width="35.7265625" style="55" bestFit="1" customWidth="1"/>
    <col min="4613" max="4867" width="8.7265625" style="55"/>
    <col min="4868" max="4868" width="35.7265625" style="55" bestFit="1" customWidth="1"/>
    <col min="4869" max="5123" width="8.7265625" style="55"/>
    <col min="5124" max="5124" width="35.7265625" style="55" bestFit="1" customWidth="1"/>
    <col min="5125" max="5379" width="8.7265625" style="55"/>
    <col min="5380" max="5380" width="35.7265625" style="55" bestFit="1" customWidth="1"/>
    <col min="5381" max="5635" width="8.7265625" style="55"/>
    <col min="5636" max="5636" width="35.7265625" style="55" bestFit="1" customWidth="1"/>
    <col min="5637" max="5891" width="8.7265625" style="55"/>
    <col min="5892" max="5892" width="35.7265625" style="55" bestFit="1" customWidth="1"/>
    <col min="5893" max="6147" width="8.7265625" style="55"/>
    <col min="6148" max="6148" width="35.7265625" style="55" bestFit="1" customWidth="1"/>
    <col min="6149" max="6403" width="8.7265625" style="55"/>
    <col min="6404" max="6404" width="35.7265625" style="55" bestFit="1" customWidth="1"/>
    <col min="6405" max="6659" width="8.7265625" style="55"/>
    <col min="6660" max="6660" width="35.7265625" style="55" bestFit="1" customWidth="1"/>
    <col min="6661" max="6915" width="8.7265625" style="55"/>
    <col min="6916" max="6916" width="35.7265625" style="55" bestFit="1" customWidth="1"/>
    <col min="6917" max="7171" width="8.7265625" style="55"/>
    <col min="7172" max="7172" width="35.7265625" style="55" bestFit="1" customWidth="1"/>
    <col min="7173" max="7427" width="8.7265625" style="55"/>
    <col min="7428" max="7428" width="35.7265625" style="55" bestFit="1" customWidth="1"/>
    <col min="7429" max="7683" width="8.7265625" style="55"/>
    <col min="7684" max="7684" width="35.7265625" style="55" bestFit="1" customWidth="1"/>
    <col min="7685" max="7939" width="8.7265625" style="55"/>
    <col min="7940" max="7940" width="35.7265625" style="55" bestFit="1" customWidth="1"/>
    <col min="7941" max="8195" width="8.7265625" style="55"/>
    <col min="8196" max="8196" width="35.7265625" style="55" bestFit="1" customWidth="1"/>
    <col min="8197" max="8451" width="8.7265625" style="55"/>
    <col min="8452" max="8452" width="35.7265625" style="55" bestFit="1" customWidth="1"/>
    <col min="8453" max="8707" width="8.7265625" style="55"/>
    <col min="8708" max="8708" width="35.7265625" style="55" bestFit="1" customWidth="1"/>
    <col min="8709" max="8963" width="8.7265625" style="55"/>
    <col min="8964" max="8964" width="35.7265625" style="55" bestFit="1" customWidth="1"/>
    <col min="8965" max="9219" width="8.7265625" style="55"/>
    <col min="9220" max="9220" width="35.7265625" style="55" bestFit="1" customWidth="1"/>
    <col min="9221" max="9475" width="8.7265625" style="55"/>
    <col min="9476" max="9476" width="35.7265625" style="55" bestFit="1" customWidth="1"/>
    <col min="9477" max="9731" width="8.7265625" style="55"/>
    <col min="9732" max="9732" width="35.7265625" style="55" bestFit="1" customWidth="1"/>
    <col min="9733" max="9987" width="8.7265625" style="55"/>
    <col min="9988" max="9988" width="35.7265625" style="55" bestFit="1" customWidth="1"/>
    <col min="9989" max="10243" width="8.7265625" style="55"/>
    <col min="10244" max="10244" width="35.7265625" style="55" bestFit="1" customWidth="1"/>
    <col min="10245" max="10499" width="8.7265625" style="55"/>
    <col min="10500" max="10500" width="35.7265625" style="55" bestFit="1" customWidth="1"/>
    <col min="10501" max="10755" width="8.7265625" style="55"/>
    <col min="10756" max="10756" width="35.7265625" style="55" bestFit="1" customWidth="1"/>
    <col min="10757" max="11011" width="8.7265625" style="55"/>
    <col min="11012" max="11012" width="35.7265625" style="55" bestFit="1" customWidth="1"/>
    <col min="11013" max="11267" width="8.7265625" style="55"/>
    <col min="11268" max="11268" width="35.7265625" style="55" bestFit="1" customWidth="1"/>
    <col min="11269" max="11523" width="8.7265625" style="55"/>
    <col min="11524" max="11524" width="35.7265625" style="55" bestFit="1" customWidth="1"/>
    <col min="11525" max="11779" width="8.7265625" style="55"/>
    <col min="11780" max="11780" width="35.7265625" style="55" bestFit="1" customWidth="1"/>
    <col min="11781" max="12035" width="8.7265625" style="55"/>
    <col min="12036" max="12036" width="35.7265625" style="55" bestFit="1" customWidth="1"/>
    <col min="12037" max="12291" width="8.7265625" style="55"/>
    <col min="12292" max="12292" width="35.7265625" style="55" bestFit="1" customWidth="1"/>
    <col min="12293" max="12547" width="8.7265625" style="55"/>
    <col min="12548" max="12548" width="35.7265625" style="55" bestFit="1" customWidth="1"/>
    <col min="12549" max="12803" width="8.7265625" style="55"/>
    <col min="12804" max="12804" width="35.7265625" style="55" bestFit="1" customWidth="1"/>
    <col min="12805" max="13059" width="8.7265625" style="55"/>
    <col min="13060" max="13060" width="35.7265625" style="55" bestFit="1" customWidth="1"/>
    <col min="13061" max="13315" width="8.7265625" style="55"/>
    <col min="13316" max="13316" width="35.7265625" style="55" bestFit="1" customWidth="1"/>
    <col min="13317" max="13571" width="8.7265625" style="55"/>
    <col min="13572" max="13572" width="35.7265625" style="55" bestFit="1" customWidth="1"/>
    <col min="13573" max="13827" width="8.7265625" style="55"/>
    <col min="13828" max="13828" width="35.7265625" style="55" bestFit="1" customWidth="1"/>
    <col min="13829" max="14083" width="8.7265625" style="55"/>
    <col min="14084" max="14084" width="35.7265625" style="55" bestFit="1" customWidth="1"/>
    <col min="14085" max="14339" width="8.7265625" style="55"/>
    <col min="14340" max="14340" width="35.7265625" style="55" bestFit="1" customWidth="1"/>
    <col min="14341" max="14595" width="8.7265625" style="55"/>
    <col min="14596" max="14596" width="35.7265625" style="55" bestFit="1" customWidth="1"/>
    <col min="14597" max="14851" width="8.7265625" style="55"/>
    <col min="14852" max="14852" width="35.7265625" style="55" bestFit="1" customWidth="1"/>
    <col min="14853" max="15107" width="8.7265625" style="55"/>
    <col min="15108" max="15108" width="35.7265625" style="55" bestFit="1" customWidth="1"/>
    <col min="15109" max="15363" width="8.7265625" style="55"/>
    <col min="15364" max="15364" width="35.7265625" style="55" bestFit="1" customWidth="1"/>
    <col min="15365" max="15619" width="8.7265625" style="55"/>
    <col min="15620" max="15620" width="35.7265625" style="55" bestFit="1" customWidth="1"/>
    <col min="15621" max="15875" width="8.7265625" style="55"/>
    <col min="15876" max="15876" width="35.7265625" style="55" bestFit="1" customWidth="1"/>
    <col min="15877" max="16131" width="8.7265625" style="55"/>
    <col min="16132" max="16132" width="35.7265625" style="55" bestFit="1" customWidth="1"/>
    <col min="16133" max="16384" width="8.7265625" style="55"/>
  </cols>
  <sheetData>
    <row r="1" spans="1:63" x14ac:dyDescent="0.35">
      <c r="C1" s="55" t="s">
        <v>481</v>
      </c>
      <c r="D1" s="18" t="s">
        <v>489</v>
      </c>
      <c r="E1" s="203">
        <v>1961</v>
      </c>
      <c r="F1" s="203">
        <v>1962</v>
      </c>
      <c r="G1" s="203">
        <v>1963</v>
      </c>
      <c r="H1" s="203">
        <v>1964</v>
      </c>
      <c r="I1" s="203">
        <v>1965</v>
      </c>
      <c r="J1" s="203">
        <v>1966</v>
      </c>
      <c r="K1" s="203">
        <v>1967</v>
      </c>
      <c r="L1" s="203">
        <v>1968</v>
      </c>
      <c r="M1" s="203">
        <v>1969</v>
      </c>
      <c r="N1" s="203">
        <v>1970</v>
      </c>
      <c r="O1" s="203">
        <v>1971</v>
      </c>
      <c r="P1" s="203">
        <v>1972</v>
      </c>
      <c r="Q1" s="203">
        <v>1973</v>
      </c>
      <c r="R1" s="203">
        <v>1974</v>
      </c>
      <c r="S1" s="203">
        <v>1975</v>
      </c>
      <c r="T1" s="203">
        <v>1976</v>
      </c>
      <c r="U1" s="203">
        <v>1977</v>
      </c>
      <c r="V1" s="203">
        <v>1978</v>
      </c>
      <c r="W1" s="203">
        <v>1979</v>
      </c>
      <c r="X1" s="203">
        <v>1980</v>
      </c>
      <c r="Y1" s="203">
        <v>1981</v>
      </c>
      <c r="Z1" s="203">
        <v>1982</v>
      </c>
      <c r="AA1" s="203">
        <v>1983</v>
      </c>
      <c r="AB1" s="203">
        <v>1984</v>
      </c>
      <c r="AC1" s="203">
        <v>1985</v>
      </c>
      <c r="AD1" s="203">
        <v>1986</v>
      </c>
      <c r="AE1" s="203">
        <v>1987</v>
      </c>
      <c r="AF1" s="203">
        <v>1988</v>
      </c>
      <c r="AG1" s="203">
        <v>1989</v>
      </c>
      <c r="AH1" s="203">
        <v>1990</v>
      </c>
      <c r="AI1" s="203">
        <v>1991</v>
      </c>
      <c r="AJ1" s="203">
        <v>1992</v>
      </c>
      <c r="AK1" s="203">
        <v>1993</v>
      </c>
      <c r="AL1" s="203">
        <v>1994</v>
      </c>
      <c r="AM1" s="203">
        <v>1995</v>
      </c>
      <c r="AN1" s="203">
        <v>1996</v>
      </c>
      <c r="AO1" s="203">
        <v>1997</v>
      </c>
      <c r="AP1" s="203">
        <v>1998</v>
      </c>
      <c r="AQ1" s="203">
        <v>1999</v>
      </c>
      <c r="AR1" s="203">
        <v>2000</v>
      </c>
      <c r="AS1" s="203">
        <v>2001</v>
      </c>
      <c r="AT1" s="203">
        <v>2002</v>
      </c>
      <c r="AU1" s="203">
        <v>2003</v>
      </c>
      <c r="AV1" s="203">
        <v>2004</v>
      </c>
      <c r="AW1" s="203">
        <v>2005</v>
      </c>
      <c r="AX1" s="203">
        <v>2006</v>
      </c>
      <c r="AY1" s="203">
        <v>2007</v>
      </c>
      <c r="AZ1" s="203">
        <v>2008</v>
      </c>
      <c r="BA1" s="203">
        <v>2009</v>
      </c>
      <c r="BB1" s="203">
        <v>2010</v>
      </c>
      <c r="BC1" s="203">
        <v>2011</v>
      </c>
      <c r="BD1" s="203">
        <v>2012</v>
      </c>
      <c r="BE1" s="203">
        <v>2013</v>
      </c>
      <c r="BF1" s="203">
        <v>2014</v>
      </c>
      <c r="BG1" s="203">
        <v>2015</v>
      </c>
      <c r="BH1" s="203">
        <v>2016</v>
      </c>
      <c r="BI1" s="203">
        <v>2017</v>
      </c>
      <c r="BJ1" s="203">
        <v>2018</v>
      </c>
      <c r="BK1" s="203">
        <v>2019</v>
      </c>
    </row>
    <row r="2" spans="1:63" s="26" customFormat="1" x14ac:dyDescent="0.35">
      <c r="A2" s="204" t="s">
        <v>419</v>
      </c>
      <c r="B2" s="204" t="s">
        <v>6</v>
      </c>
      <c r="C2" s="204" t="s">
        <v>273</v>
      </c>
      <c r="D2" s="225"/>
      <c r="E2" s="204">
        <v>200000</v>
      </c>
      <c r="F2" s="204">
        <v>200000</v>
      </c>
      <c r="G2" s="204">
        <v>200000</v>
      </c>
      <c r="H2" s="204">
        <v>200000</v>
      </c>
      <c r="I2" s="204">
        <v>200000</v>
      </c>
      <c r="J2" s="204">
        <v>235000</v>
      </c>
      <c r="K2" s="204">
        <v>315000</v>
      </c>
      <c r="L2" s="204">
        <v>328000</v>
      </c>
      <c r="M2" s="204">
        <v>330000</v>
      </c>
      <c r="N2" s="204">
        <v>332000</v>
      </c>
      <c r="O2" s="204">
        <v>280000</v>
      </c>
      <c r="P2" s="204">
        <v>300000</v>
      </c>
      <c r="Q2" s="204">
        <v>310000</v>
      </c>
      <c r="R2" s="204">
        <v>320000</v>
      </c>
      <c r="S2" s="204">
        <v>330000</v>
      </c>
      <c r="T2" s="204">
        <v>340000</v>
      </c>
      <c r="U2" s="204">
        <v>350000</v>
      </c>
      <c r="V2" s="204">
        <v>360000</v>
      </c>
      <c r="W2" s="204">
        <v>360000</v>
      </c>
      <c r="X2" s="204">
        <v>369000</v>
      </c>
      <c r="Y2" s="204">
        <v>370000</v>
      </c>
      <c r="Z2" s="204">
        <v>400000</v>
      </c>
      <c r="AA2" s="204">
        <v>410000</v>
      </c>
      <c r="AB2" s="204">
        <v>400000</v>
      </c>
      <c r="AC2" s="204">
        <v>430000</v>
      </c>
      <c r="AD2" s="204">
        <v>440000</v>
      </c>
      <c r="AE2" s="204">
        <v>460000</v>
      </c>
      <c r="AF2" s="204">
        <v>480000</v>
      </c>
      <c r="AG2" s="204">
        <v>490000</v>
      </c>
      <c r="AH2" s="204">
        <v>560000</v>
      </c>
      <c r="AI2" s="204">
        <v>570000</v>
      </c>
      <c r="AJ2" s="204">
        <v>560000</v>
      </c>
      <c r="AK2" s="204">
        <v>570000</v>
      </c>
      <c r="AL2" s="204">
        <v>580000</v>
      </c>
      <c r="AM2" s="204">
        <v>584558</v>
      </c>
      <c r="AN2" s="204">
        <v>590000</v>
      </c>
      <c r="AO2" s="204">
        <v>592074</v>
      </c>
      <c r="AP2" s="204">
        <v>595000</v>
      </c>
      <c r="AQ2" s="204">
        <v>600000</v>
      </c>
      <c r="AR2" s="204">
        <v>610000</v>
      </c>
      <c r="AS2" s="204">
        <v>610379</v>
      </c>
      <c r="AT2" s="204">
        <v>615000</v>
      </c>
      <c r="AU2" s="204">
        <v>613170</v>
      </c>
      <c r="AV2" s="204">
        <v>613733</v>
      </c>
      <c r="AW2" s="204">
        <v>609856</v>
      </c>
      <c r="AX2" s="204">
        <v>608393</v>
      </c>
      <c r="AY2" s="204">
        <v>622775</v>
      </c>
      <c r="AZ2" s="204">
        <v>613088</v>
      </c>
      <c r="BA2" s="204">
        <v>606151</v>
      </c>
      <c r="BB2" s="204">
        <v>600000</v>
      </c>
      <c r="BC2" s="204">
        <v>580000</v>
      </c>
      <c r="BD2" s="204">
        <v>570000</v>
      </c>
      <c r="BE2" s="204">
        <v>563357</v>
      </c>
      <c r="BF2" s="204">
        <v>557774</v>
      </c>
      <c r="BG2" s="204">
        <v>565725</v>
      </c>
      <c r="BH2" s="204">
        <v>559246</v>
      </c>
      <c r="BI2" s="204">
        <v>554374</v>
      </c>
      <c r="BJ2" s="204">
        <v>549501</v>
      </c>
      <c r="BK2" s="204">
        <v>544629</v>
      </c>
    </row>
    <row r="3" spans="1:63" s="26" customFormat="1" x14ac:dyDescent="0.35">
      <c r="A3" s="204" t="s">
        <v>419</v>
      </c>
      <c r="B3" s="204" t="s">
        <v>6</v>
      </c>
      <c r="C3" s="204" t="s">
        <v>286</v>
      </c>
      <c r="D3" s="225"/>
      <c r="AD3" s="204">
        <v>800</v>
      </c>
      <c r="AE3" s="204">
        <v>800</v>
      </c>
      <c r="AF3" s="204">
        <v>600</v>
      </c>
      <c r="AG3" s="204">
        <v>700</v>
      </c>
      <c r="AH3" s="204">
        <v>400</v>
      </c>
      <c r="AI3" s="204">
        <v>300</v>
      </c>
      <c r="AJ3" s="204">
        <v>200</v>
      </c>
      <c r="AK3" s="204">
        <v>300</v>
      </c>
      <c r="AL3" s="204">
        <v>350</v>
      </c>
      <c r="AM3" s="204">
        <v>400</v>
      </c>
      <c r="AN3" s="204">
        <v>450</v>
      </c>
      <c r="AO3" s="204">
        <v>600</v>
      </c>
      <c r="AP3" s="204">
        <v>500</v>
      </c>
      <c r="AQ3" s="204">
        <v>700</v>
      </c>
      <c r="AR3" s="204">
        <v>1650</v>
      </c>
      <c r="AS3" s="204">
        <v>1563</v>
      </c>
      <c r="AT3" s="204">
        <v>1598</v>
      </c>
      <c r="AU3" s="204">
        <v>1697</v>
      </c>
      <c r="AV3" s="204">
        <v>1720</v>
      </c>
      <c r="AW3" s="204">
        <v>1700</v>
      </c>
      <c r="AX3" s="204">
        <v>1600</v>
      </c>
      <c r="AY3" s="204">
        <v>3000</v>
      </c>
      <c r="AZ3" s="204">
        <v>2900</v>
      </c>
      <c r="BA3" s="204">
        <v>2500</v>
      </c>
      <c r="BB3" s="204">
        <v>2800</v>
      </c>
      <c r="BC3" s="204">
        <v>3000</v>
      </c>
      <c r="BD3" s="204">
        <v>3100</v>
      </c>
      <c r="BE3" s="204">
        <v>3288</v>
      </c>
      <c r="BF3" s="204">
        <v>3422</v>
      </c>
      <c r="BG3" s="204">
        <v>3580</v>
      </c>
      <c r="BH3" s="204">
        <v>3668</v>
      </c>
      <c r="BI3" s="204">
        <v>3803</v>
      </c>
      <c r="BJ3" s="204">
        <v>3937</v>
      </c>
      <c r="BK3" s="204">
        <v>4072</v>
      </c>
    </row>
    <row r="4" spans="1:63" s="26" customFormat="1" x14ac:dyDescent="0.35">
      <c r="A4" s="204" t="s">
        <v>419</v>
      </c>
      <c r="B4" s="204" t="s">
        <v>6</v>
      </c>
      <c r="C4" s="204" t="s">
        <v>281</v>
      </c>
      <c r="D4" s="225"/>
      <c r="E4" s="204">
        <v>3700000</v>
      </c>
      <c r="F4" s="204">
        <v>3900000</v>
      </c>
      <c r="G4" s="204">
        <v>4300000</v>
      </c>
      <c r="H4" s="204">
        <v>4500000</v>
      </c>
      <c r="I4" s="204">
        <v>3100000</v>
      </c>
      <c r="J4" s="204">
        <v>3500000</v>
      </c>
      <c r="K4" s="204">
        <v>4500000</v>
      </c>
      <c r="L4" s="204">
        <v>5200000</v>
      </c>
      <c r="M4" s="204">
        <v>5500000</v>
      </c>
      <c r="N4" s="204">
        <v>7657000</v>
      </c>
      <c r="O4" s="204">
        <v>7557000</v>
      </c>
      <c r="P4" s="204">
        <v>7634000</v>
      </c>
      <c r="Q4" s="204">
        <v>8126000</v>
      </c>
      <c r="R4" s="204">
        <v>8879000</v>
      </c>
      <c r="S4" s="204">
        <v>9106000</v>
      </c>
      <c r="T4" s="204">
        <v>8137000</v>
      </c>
      <c r="U4" s="204">
        <v>8531000</v>
      </c>
      <c r="V4" s="204">
        <v>8844000</v>
      </c>
      <c r="W4" s="204">
        <v>6090000</v>
      </c>
      <c r="X4" s="204">
        <v>5699000</v>
      </c>
      <c r="Y4" s="204">
        <v>5900000</v>
      </c>
      <c r="Z4" s="204">
        <v>6596000</v>
      </c>
      <c r="AA4" s="204">
        <v>6487000</v>
      </c>
      <c r="AB4" s="204">
        <v>6250000</v>
      </c>
      <c r="AC4" s="204">
        <v>6468000</v>
      </c>
      <c r="AD4" s="204">
        <v>6565000</v>
      </c>
      <c r="AE4" s="204">
        <v>7039000</v>
      </c>
      <c r="AF4" s="204">
        <v>7293000</v>
      </c>
      <c r="AG4" s="204">
        <v>7468715</v>
      </c>
      <c r="AH4" s="204">
        <v>7842000</v>
      </c>
      <c r="AI4" s="204">
        <v>8080000</v>
      </c>
      <c r="AJ4" s="204">
        <v>7806000</v>
      </c>
      <c r="AK4" s="204">
        <v>8222000</v>
      </c>
      <c r="AL4" s="204">
        <v>8500000</v>
      </c>
      <c r="AM4" s="204">
        <v>9012000</v>
      </c>
      <c r="AN4" s="204">
        <v>9144000</v>
      </c>
      <c r="AO4" s="204">
        <v>9303000</v>
      </c>
      <c r="AP4" s="204">
        <v>9318000</v>
      </c>
      <c r="AQ4" s="204">
        <v>8949000</v>
      </c>
      <c r="AR4" s="204">
        <v>9428000</v>
      </c>
      <c r="AS4" s="204">
        <v>9732000</v>
      </c>
      <c r="AT4" s="204">
        <v>9888000</v>
      </c>
      <c r="AU4" s="204">
        <v>9700000</v>
      </c>
      <c r="AV4" s="204">
        <v>9686000</v>
      </c>
      <c r="AW4" s="204">
        <v>9045000</v>
      </c>
      <c r="AX4" s="204">
        <v>9054000</v>
      </c>
      <c r="AY4" s="204">
        <v>9231000</v>
      </c>
      <c r="AZ4" s="204">
        <v>4229000</v>
      </c>
      <c r="BA4" s="204">
        <v>4522000</v>
      </c>
      <c r="BB4" s="204">
        <v>4694400</v>
      </c>
      <c r="BC4" s="204">
        <v>4699094</v>
      </c>
      <c r="BD4" s="204">
        <v>4503299</v>
      </c>
      <c r="BE4" s="204">
        <v>4374563</v>
      </c>
      <c r="BF4" s="204">
        <v>4574471</v>
      </c>
      <c r="BG4" s="204">
        <v>4300000</v>
      </c>
      <c r="BH4" s="204">
        <v>3395875</v>
      </c>
      <c r="BI4" s="204">
        <v>3490000</v>
      </c>
      <c r="BJ4" s="204">
        <v>3450000</v>
      </c>
      <c r="BK4" s="204">
        <v>3423844</v>
      </c>
    </row>
    <row r="5" spans="1:63" s="26" customFormat="1" x14ac:dyDescent="0.35">
      <c r="A5" s="204" t="s">
        <v>419</v>
      </c>
      <c r="B5" s="204" t="s">
        <v>6</v>
      </c>
      <c r="C5" s="204" t="s">
        <v>287</v>
      </c>
      <c r="D5" s="225"/>
      <c r="E5" s="204">
        <v>30000</v>
      </c>
      <c r="F5" s="204">
        <v>30000</v>
      </c>
      <c r="G5" s="204">
        <v>30000</v>
      </c>
      <c r="H5" s="204">
        <v>30000</v>
      </c>
      <c r="I5" s="204">
        <v>30000</v>
      </c>
      <c r="J5" s="204">
        <v>30000</v>
      </c>
      <c r="K5" s="204">
        <v>30000</v>
      </c>
      <c r="L5" s="204">
        <v>30000</v>
      </c>
      <c r="M5" s="204">
        <v>30000</v>
      </c>
      <c r="N5" s="204">
        <v>30000</v>
      </c>
      <c r="O5" s="204">
        <v>30000</v>
      </c>
      <c r="P5" s="204">
        <v>32000</v>
      </c>
      <c r="Q5" s="204">
        <v>32000</v>
      </c>
      <c r="R5" s="204">
        <v>32000</v>
      </c>
      <c r="S5" s="204">
        <v>34000</v>
      </c>
      <c r="T5" s="204">
        <v>34000</v>
      </c>
      <c r="U5" s="204">
        <v>34000</v>
      </c>
      <c r="V5" s="204">
        <v>35000</v>
      </c>
      <c r="W5" s="204">
        <v>36000</v>
      </c>
      <c r="X5" s="204">
        <v>37000</v>
      </c>
      <c r="Y5" s="204">
        <v>38000</v>
      </c>
      <c r="Z5" s="204">
        <v>39000</v>
      </c>
      <c r="AA5" s="204">
        <v>40000</v>
      </c>
      <c r="AB5" s="204">
        <v>41000</v>
      </c>
      <c r="AC5" s="204">
        <v>42000</v>
      </c>
      <c r="AD5" s="204">
        <v>43000</v>
      </c>
      <c r="AE5" s="204">
        <v>44000</v>
      </c>
      <c r="AF5" s="204">
        <v>45000</v>
      </c>
      <c r="AG5" s="204">
        <v>46000</v>
      </c>
      <c r="AH5" s="204">
        <v>47000</v>
      </c>
      <c r="AI5" s="204">
        <v>46144</v>
      </c>
      <c r="AJ5" s="204">
        <v>45000</v>
      </c>
      <c r="AK5" s="204">
        <v>46000</v>
      </c>
      <c r="AL5" s="204">
        <v>47000</v>
      </c>
      <c r="AM5" s="204">
        <v>48000</v>
      </c>
      <c r="AN5" s="204">
        <v>47000</v>
      </c>
      <c r="AO5" s="204">
        <v>48000</v>
      </c>
      <c r="AP5" s="204">
        <v>49000</v>
      </c>
      <c r="AQ5" s="204">
        <v>50000</v>
      </c>
      <c r="AR5" s="204">
        <v>51000</v>
      </c>
      <c r="AS5" s="204">
        <v>51500</v>
      </c>
      <c r="AT5" s="204">
        <v>52500</v>
      </c>
      <c r="AU5" s="204">
        <v>52285</v>
      </c>
      <c r="AV5" s="204">
        <v>52395</v>
      </c>
      <c r="AW5" s="204">
        <v>52528</v>
      </c>
      <c r="AX5" s="204">
        <v>52179</v>
      </c>
      <c r="AY5" s="204">
        <v>52159</v>
      </c>
      <c r="AZ5" s="204">
        <v>52127</v>
      </c>
      <c r="BA5" s="204">
        <v>52110</v>
      </c>
      <c r="BB5" s="204">
        <v>52000</v>
      </c>
      <c r="BC5" s="204">
        <v>52317</v>
      </c>
      <c r="BD5" s="204">
        <v>52500</v>
      </c>
      <c r="BE5" s="204">
        <v>52884</v>
      </c>
      <c r="BF5" s="204">
        <v>52844</v>
      </c>
      <c r="BG5" s="204">
        <v>52588</v>
      </c>
      <c r="BH5" s="204">
        <v>52529</v>
      </c>
      <c r="BI5" s="204">
        <v>52544</v>
      </c>
      <c r="BJ5" s="204">
        <v>52559</v>
      </c>
      <c r="BK5" s="204">
        <v>52575</v>
      </c>
    </row>
    <row r="6" spans="1:63" s="26" customFormat="1" x14ac:dyDescent="0.35">
      <c r="A6" s="204" t="s">
        <v>419</v>
      </c>
      <c r="B6" s="204" t="s">
        <v>6</v>
      </c>
      <c r="C6" s="204" t="s">
        <v>445</v>
      </c>
      <c r="D6" s="225"/>
      <c r="E6" s="204">
        <v>940</v>
      </c>
      <c r="F6" s="204">
        <v>518</v>
      </c>
      <c r="G6" s="204">
        <v>415</v>
      </c>
      <c r="H6" s="204">
        <v>385</v>
      </c>
      <c r="I6" s="204">
        <v>345</v>
      </c>
      <c r="J6" s="204">
        <v>294</v>
      </c>
      <c r="K6" s="204">
        <v>200</v>
      </c>
      <c r="L6" s="204">
        <v>400</v>
      </c>
      <c r="M6" s="204">
        <v>0</v>
      </c>
      <c r="N6" s="204">
        <v>0</v>
      </c>
      <c r="O6" s="204">
        <v>0</v>
      </c>
      <c r="P6" s="204">
        <v>0</v>
      </c>
      <c r="AH6" s="204">
        <v>0</v>
      </c>
      <c r="AI6" s="204">
        <v>0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 s="204">
        <v>0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5</v>
      </c>
      <c r="AY6" s="204">
        <v>5</v>
      </c>
      <c r="AZ6" s="204">
        <v>5</v>
      </c>
      <c r="BA6" s="204">
        <v>3</v>
      </c>
      <c r="BB6" s="204">
        <v>3</v>
      </c>
      <c r="BC6" s="204">
        <v>3</v>
      </c>
      <c r="BD6" s="204">
        <v>4</v>
      </c>
      <c r="BE6" s="204">
        <v>4</v>
      </c>
      <c r="BF6" s="204">
        <v>4</v>
      </c>
      <c r="BG6" s="204">
        <v>4</v>
      </c>
      <c r="BH6" s="204">
        <v>4</v>
      </c>
      <c r="BI6" s="204">
        <v>5</v>
      </c>
      <c r="BJ6" s="204">
        <v>5</v>
      </c>
      <c r="BK6" s="204">
        <v>5</v>
      </c>
    </row>
    <row r="7" spans="1:63" s="26" customFormat="1" x14ac:dyDescent="0.35">
      <c r="A7" s="204" t="s">
        <v>419</v>
      </c>
      <c r="B7" s="204" t="s">
        <v>6</v>
      </c>
      <c r="C7" s="204" t="s">
        <v>299</v>
      </c>
      <c r="D7" s="225"/>
      <c r="E7" s="204">
        <v>5100</v>
      </c>
      <c r="F7" s="204">
        <v>6319</v>
      </c>
      <c r="G7" s="204">
        <v>6170</v>
      </c>
      <c r="H7" s="204">
        <v>7615</v>
      </c>
      <c r="I7" s="204">
        <v>8366</v>
      </c>
      <c r="J7" s="204">
        <v>11215</v>
      </c>
      <c r="K7" s="204">
        <v>11242</v>
      </c>
      <c r="L7" s="204">
        <v>15163</v>
      </c>
      <c r="M7" s="204">
        <v>17627</v>
      </c>
      <c r="N7" s="204">
        <v>18200</v>
      </c>
      <c r="O7" s="204">
        <v>18000</v>
      </c>
      <c r="P7" s="204">
        <v>23400</v>
      </c>
      <c r="Q7" s="204">
        <v>22000</v>
      </c>
      <c r="R7" s="204">
        <v>22000</v>
      </c>
      <c r="S7" s="204">
        <v>18400</v>
      </c>
      <c r="T7" s="204">
        <v>15400</v>
      </c>
      <c r="U7" s="204">
        <v>15200</v>
      </c>
      <c r="V7" s="204">
        <v>10900</v>
      </c>
      <c r="W7" s="204">
        <v>1800</v>
      </c>
      <c r="X7" s="204">
        <v>1500</v>
      </c>
      <c r="Y7" s="204">
        <v>1700</v>
      </c>
      <c r="Z7" s="204">
        <v>2580</v>
      </c>
      <c r="AA7" s="204">
        <v>3054</v>
      </c>
      <c r="AB7" s="204">
        <v>5214</v>
      </c>
      <c r="AC7" s="204">
        <v>5758</v>
      </c>
      <c r="AD7" s="204">
        <v>3335</v>
      </c>
      <c r="AE7" s="204">
        <v>3511</v>
      </c>
      <c r="AF7" s="204">
        <v>3512</v>
      </c>
      <c r="AG7" s="204">
        <v>4658</v>
      </c>
      <c r="AH7" s="204">
        <v>6704</v>
      </c>
      <c r="AI7" s="204">
        <v>8877</v>
      </c>
      <c r="AJ7" s="204">
        <v>9504</v>
      </c>
      <c r="AK7" s="204">
        <v>12102</v>
      </c>
      <c r="AL7" s="204">
        <v>13462</v>
      </c>
      <c r="AM7" s="204">
        <v>12692</v>
      </c>
      <c r="AN7" s="204">
        <v>17418</v>
      </c>
      <c r="AO7" s="204">
        <v>21075</v>
      </c>
      <c r="AP7" s="204">
        <v>25901</v>
      </c>
      <c r="AQ7" s="204">
        <v>24739</v>
      </c>
      <c r="AR7" s="204">
        <v>29236</v>
      </c>
      <c r="AS7" s="204">
        <v>32857</v>
      </c>
      <c r="AT7" s="204">
        <v>39476</v>
      </c>
      <c r="AU7" s="204">
        <v>36895</v>
      </c>
      <c r="AV7" s="204">
        <v>35706</v>
      </c>
      <c r="AW7" s="204">
        <v>37734</v>
      </c>
      <c r="AX7" s="204">
        <v>34334</v>
      </c>
      <c r="AY7" s="204">
        <v>44923</v>
      </c>
      <c r="AZ7" s="204">
        <v>42808</v>
      </c>
      <c r="BA7" s="204">
        <v>48663</v>
      </c>
      <c r="BB7" s="204">
        <v>49182</v>
      </c>
      <c r="BC7" s="204">
        <v>35194</v>
      </c>
      <c r="BD7" s="204">
        <v>57939</v>
      </c>
      <c r="BE7" s="204">
        <v>60969</v>
      </c>
      <c r="BF7" s="204">
        <v>65373</v>
      </c>
      <c r="BG7" s="204">
        <v>58588</v>
      </c>
      <c r="BH7" s="204">
        <v>39299</v>
      </c>
      <c r="BI7" s="204">
        <v>50055</v>
      </c>
      <c r="BJ7" s="204">
        <v>71567</v>
      </c>
      <c r="BK7" s="204">
        <v>73486</v>
      </c>
    </row>
    <row r="8" spans="1:63" s="26" customFormat="1" x14ac:dyDescent="0.35">
      <c r="A8" s="204" t="s">
        <v>419</v>
      </c>
      <c r="B8" s="204" t="s">
        <v>6</v>
      </c>
      <c r="C8" s="204" t="s">
        <v>120</v>
      </c>
      <c r="D8" s="225"/>
      <c r="E8" s="204">
        <v>7217</v>
      </c>
      <c r="F8" s="204">
        <v>5092</v>
      </c>
      <c r="G8" s="204">
        <v>2936</v>
      </c>
      <c r="H8" s="204">
        <v>3860</v>
      </c>
      <c r="I8" s="204">
        <v>3450</v>
      </c>
      <c r="J8" s="204">
        <v>2540</v>
      </c>
      <c r="K8" s="204">
        <v>3963</v>
      </c>
      <c r="L8" s="204">
        <v>4572</v>
      </c>
      <c r="M8" s="204">
        <v>3523</v>
      </c>
      <c r="N8" s="204">
        <v>3400</v>
      </c>
      <c r="O8" s="204">
        <v>4400</v>
      </c>
      <c r="P8" s="204">
        <v>5000</v>
      </c>
      <c r="Q8" s="204">
        <v>3900</v>
      </c>
      <c r="R8" s="204">
        <v>3200</v>
      </c>
      <c r="S8" s="204">
        <v>4000</v>
      </c>
      <c r="T8" s="204">
        <v>3700</v>
      </c>
      <c r="U8" s="204">
        <v>2500</v>
      </c>
      <c r="V8" s="204">
        <v>1400</v>
      </c>
      <c r="W8" s="204">
        <v>800</v>
      </c>
      <c r="X8" s="204">
        <v>400</v>
      </c>
      <c r="Y8" s="204">
        <v>100</v>
      </c>
      <c r="Z8" s="204">
        <v>647</v>
      </c>
      <c r="AA8" s="204">
        <v>1650</v>
      </c>
      <c r="AB8" s="204">
        <v>1969</v>
      </c>
      <c r="AC8" s="204">
        <v>1613</v>
      </c>
      <c r="AD8" s="204">
        <v>949</v>
      </c>
      <c r="AE8" s="204">
        <v>1214</v>
      </c>
      <c r="AF8" s="204">
        <v>2639</v>
      </c>
      <c r="AG8" s="204">
        <v>3456</v>
      </c>
      <c r="AH8" s="204">
        <v>3322</v>
      </c>
      <c r="AI8" s="204">
        <v>5140</v>
      </c>
      <c r="AJ8" s="204">
        <v>6686</v>
      </c>
      <c r="AK8" s="204">
        <v>5183</v>
      </c>
      <c r="AL8" s="204">
        <v>6548</v>
      </c>
      <c r="AM8" s="204">
        <v>6851</v>
      </c>
      <c r="AN8" s="204">
        <v>6349</v>
      </c>
      <c r="AO8" s="204">
        <v>8195</v>
      </c>
      <c r="AP8" s="204">
        <v>11333</v>
      </c>
      <c r="AQ8" s="204">
        <v>20864</v>
      </c>
      <c r="AR8" s="204">
        <v>22837</v>
      </c>
      <c r="AS8" s="204">
        <v>22572</v>
      </c>
      <c r="AT8" s="204">
        <v>36310</v>
      </c>
      <c r="AU8" s="204">
        <v>34250</v>
      </c>
      <c r="AV8" s="204">
        <v>32520</v>
      </c>
      <c r="AW8" s="204">
        <v>31413</v>
      </c>
      <c r="AX8" s="204">
        <v>15793</v>
      </c>
      <c r="AY8" s="204">
        <v>26383</v>
      </c>
      <c r="AZ8" s="204">
        <v>29040</v>
      </c>
      <c r="BA8" s="204">
        <v>18846</v>
      </c>
      <c r="BB8" s="204">
        <v>27138</v>
      </c>
      <c r="BC8" s="204">
        <v>28444</v>
      </c>
      <c r="BD8" s="204">
        <v>31000</v>
      </c>
      <c r="BE8" s="204">
        <v>31595</v>
      </c>
      <c r="BF8" s="204">
        <v>31575</v>
      </c>
      <c r="BG8" s="204">
        <v>31803</v>
      </c>
      <c r="BH8" s="204">
        <v>31080</v>
      </c>
      <c r="BI8" s="204">
        <v>31360</v>
      </c>
      <c r="BJ8" s="204">
        <v>31640</v>
      </c>
      <c r="BK8" s="204">
        <v>31920</v>
      </c>
    </row>
    <row r="9" spans="1:63" s="26" customFormat="1" x14ac:dyDescent="0.35">
      <c r="A9" s="204" t="s">
        <v>419</v>
      </c>
      <c r="B9" s="204" t="s">
        <v>6</v>
      </c>
      <c r="C9" s="204" t="s">
        <v>446</v>
      </c>
      <c r="D9" s="225"/>
      <c r="E9" s="204">
        <v>10</v>
      </c>
      <c r="F9" s="204">
        <v>10</v>
      </c>
      <c r="G9" s="204">
        <v>10</v>
      </c>
      <c r="H9" s="204">
        <v>10</v>
      </c>
      <c r="I9" s="204">
        <v>10</v>
      </c>
      <c r="J9" s="204">
        <v>10</v>
      </c>
      <c r="K9" s="204">
        <v>10</v>
      </c>
      <c r="L9" s="204">
        <v>10</v>
      </c>
      <c r="M9" s="204">
        <v>10</v>
      </c>
      <c r="N9" s="204">
        <v>10</v>
      </c>
      <c r="O9" s="204">
        <v>10</v>
      </c>
      <c r="P9" s="204">
        <v>10</v>
      </c>
      <c r="Q9" s="204">
        <v>10</v>
      </c>
      <c r="R9" s="204">
        <v>10</v>
      </c>
      <c r="S9" s="204">
        <v>10</v>
      </c>
      <c r="T9" s="204">
        <v>10</v>
      </c>
      <c r="U9" s="204">
        <v>10</v>
      </c>
      <c r="V9" s="204">
        <v>10</v>
      </c>
      <c r="W9" s="204">
        <v>10</v>
      </c>
      <c r="X9" s="204">
        <v>10</v>
      </c>
      <c r="Y9" s="204">
        <v>10</v>
      </c>
      <c r="Z9" s="204">
        <v>10</v>
      </c>
      <c r="AA9" s="204">
        <v>10</v>
      </c>
      <c r="AB9" s="204">
        <v>10</v>
      </c>
      <c r="AC9" s="204">
        <v>10</v>
      </c>
      <c r="AD9" s="204">
        <v>10</v>
      </c>
      <c r="AE9" s="204">
        <v>10</v>
      </c>
      <c r="AF9" s="204">
        <v>10</v>
      </c>
      <c r="AG9" s="204">
        <v>10</v>
      </c>
      <c r="AH9" s="204">
        <v>7</v>
      </c>
      <c r="AI9" s="204">
        <v>15</v>
      </c>
      <c r="AJ9" s="204">
        <v>10</v>
      </c>
      <c r="AK9" s="204">
        <v>15</v>
      </c>
      <c r="AL9" s="204">
        <v>20</v>
      </c>
      <c r="AM9" s="204">
        <v>15</v>
      </c>
      <c r="AN9" s="204">
        <v>25</v>
      </c>
      <c r="AO9" s="204">
        <v>30</v>
      </c>
      <c r="AP9" s="204">
        <v>60</v>
      </c>
      <c r="AQ9" s="204">
        <v>40</v>
      </c>
      <c r="AR9" s="204">
        <v>45</v>
      </c>
      <c r="AS9" s="204">
        <v>50</v>
      </c>
      <c r="AT9" s="204">
        <v>70</v>
      </c>
      <c r="AU9" s="204">
        <v>100</v>
      </c>
      <c r="AV9" s="204">
        <v>170</v>
      </c>
      <c r="AW9" s="204">
        <v>250</v>
      </c>
      <c r="AX9" s="204">
        <v>280</v>
      </c>
      <c r="AY9" s="204">
        <v>450</v>
      </c>
      <c r="AZ9" s="204">
        <v>300</v>
      </c>
      <c r="BA9" s="204">
        <v>250</v>
      </c>
      <c r="BB9" s="204">
        <v>250</v>
      </c>
      <c r="BC9" s="204">
        <v>180</v>
      </c>
      <c r="BD9" s="204">
        <v>170</v>
      </c>
      <c r="BE9" s="204">
        <v>172</v>
      </c>
      <c r="BF9" s="204">
        <v>186</v>
      </c>
      <c r="BG9" s="204">
        <v>188</v>
      </c>
      <c r="BH9" s="204">
        <v>175</v>
      </c>
      <c r="BI9" s="204">
        <v>170</v>
      </c>
      <c r="BJ9" s="204">
        <v>164</v>
      </c>
      <c r="BK9" s="204">
        <v>159</v>
      </c>
    </row>
    <row r="10" spans="1:63" s="26" customFormat="1" x14ac:dyDescent="0.35">
      <c r="A10" s="204" t="s">
        <v>419</v>
      </c>
      <c r="B10" s="204" t="s">
        <v>6</v>
      </c>
      <c r="C10" s="204" t="s">
        <v>296</v>
      </c>
      <c r="D10" s="225"/>
      <c r="E10" s="204">
        <v>20</v>
      </c>
      <c r="F10" s="204">
        <v>25</v>
      </c>
      <c r="G10" s="204">
        <v>25</v>
      </c>
      <c r="H10" s="204">
        <v>30</v>
      </c>
      <c r="I10" s="204">
        <v>30</v>
      </c>
      <c r="J10" s="204">
        <v>32</v>
      </c>
      <c r="K10" s="204">
        <v>46</v>
      </c>
      <c r="L10" s="204">
        <v>86</v>
      </c>
      <c r="M10" s="204">
        <v>147</v>
      </c>
      <c r="N10" s="204">
        <v>241</v>
      </c>
      <c r="O10" s="204">
        <v>145</v>
      </c>
      <c r="P10" s="204">
        <v>190</v>
      </c>
      <c r="Q10" s="204">
        <v>200</v>
      </c>
      <c r="R10" s="204">
        <v>100</v>
      </c>
      <c r="S10" s="204">
        <v>100</v>
      </c>
      <c r="T10" s="204">
        <v>200</v>
      </c>
      <c r="U10" s="204">
        <v>100</v>
      </c>
      <c r="V10" s="204">
        <v>200</v>
      </c>
      <c r="W10" s="204">
        <v>200</v>
      </c>
      <c r="X10" s="204">
        <v>100</v>
      </c>
      <c r="Y10" s="204">
        <v>100</v>
      </c>
      <c r="Z10" s="204">
        <v>100</v>
      </c>
      <c r="AA10" s="204">
        <v>200</v>
      </c>
      <c r="AB10" s="204">
        <v>271</v>
      </c>
      <c r="AC10" s="204">
        <v>186</v>
      </c>
      <c r="AD10" s="204">
        <v>69</v>
      </c>
      <c r="AE10" s="204">
        <v>100</v>
      </c>
      <c r="AF10" s="204">
        <v>224</v>
      </c>
      <c r="AG10" s="204">
        <v>461</v>
      </c>
      <c r="AH10" s="204">
        <v>1000</v>
      </c>
      <c r="AI10" s="204">
        <v>1200</v>
      </c>
      <c r="AJ10" s="204">
        <v>1200</v>
      </c>
      <c r="AK10" s="204">
        <v>1500</v>
      </c>
      <c r="AL10" s="204">
        <v>1700</v>
      </c>
      <c r="AM10" s="204">
        <v>2000</v>
      </c>
      <c r="AN10" s="204">
        <v>2500</v>
      </c>
      <c r="AO10" s="204">
        <v>2700</v>
      </c>
      <c r="AP10" s="204">
        <v>2800</v>
      </c>
      <c r="AQ10" s="204">
        <v>3500</v>
      </c>
      <c r="AR10" s="204">
        <v>3950</v>
      </c>
      <c r="AS10" s="204">
        <v>3950</v>
      </c>
      <c r="AT10" s="204">
        <v>3500</v>
      </c>
      <c r="AU10" s="204">
        <v>3800</v>
      </c>
      <c r="AV10" s="204">
        <v>4500</v>
      </c>
      <c r="AW10" s="204">
        <v>5000</v>
      </c>
      <c r="AX10" s="204">
        <v>8500</v>
      </c>
      <c r="AY10" s="204">
        <v>10006</v>
      </c>
      <c r="AZ10" s="204">
        <v>13000</v>
      </c>
      <c r="BA10" s="204">
        <v>15000</v>
      </c>
      <c r="BB10" s="204">
        <v>15000</v>
      </c>
      <c r="BC10" s="204">
        <v>18000</v>
      </c>
      <c r="BD10" s="204">
        <v>16000</v>
      </c>
      <c r="BE10" s="204">
        <v>20000</v>
      </c>
      <c r="BF10" s="204">
        <v>28000</v>
      </c>
      <c r="BG10" s="204">
        <v>32000</v>
      </c>
      <c r="BH10" s="204">
        <v>35000</v>
      </c>
      <c r="BI10" s="204">
        <v>35000</v>
      </c>
      <c r="BJ10" s="204">
        <v>35000</v>
      </c>
      <c r="BK10" s="204">
        <v>35000</v>
      </c>
    </row>
    <row r="11" spans="1:63" s="26" customFormat="1" x14ac:dyDescent="0.35">
      <c r="A11" s="204" t="s">
        <v>419</v>
      </c>
      <c r="B11" s="204" t="s">
        <v>6</v>
      </c>
      <c r="C11" s="204" t="s">
        <v>297</v>
      </c>
      <c r="D11" s="225"/>
      <c r="E11" s="204">
        <v>94100</v>
      </c>
      <c r="F11" s="204">
        <v>119000</v>
      </c>
      <c r="G11" s="204">
        <v>158200</v>
      </c>
      <c r="H11" s="204">
        <v>172400</v>
      </c>
      <c r="I11" s="204">
        <v>152100</v>
      </c>
      <c r="J11" s="204">
        <v>153900</v>
      </c>
      <c r="K11" s="204">
        <v>166400</v>
      </c>
      <c r="L11" s="204">
        <v>133000</v>
      </c>
      <c r="M11" s="204">
        <v>247200</v>
      </c>
      <c r="N11" s="204">
        <v>201500</v>
      </c>
      <c r="O11" s="204">
        <v>175500</v>
      </c>
      <c r="P11" s="204">
        <v>183700</v>
      </c>
      <c r="Q11" s="204">
        <v>212600</v>
      </c>
      <c r="R11" s="204">
        <v>199100</v>
      </c>
      <c r="S11" s="204">
        <v>199000</v>
      </c>
      <c r="T11" s="204">
        <v>137100</v>
      </c>
      <c r="U11" s="204">
        <v>155900</v>
      </c>
      <c r="V11" s="204">
        <v>121300</v>
      </c>
      <c r="W11" s="204">
        <v>103000</v>
      </c>
      <c r="X11" s="204">
        <v>135200</v>
      </c>
      <c r="Y11" s="204">
        <v>97500</v>
      </c>
      <c r="Z11" s="204">
        <v>161866</v>
      </c>
      <c r="AA11" s="204">
        <v>148224</v>
      </c>
      <c r="AB11" s="204">
        <v>145971</v>
      </c>
      <c r="AC11" s="204">
        <v>143995</v>
      </c>
      <c r="AD11" s="204">
        <v>159881</v>
      </c>
      <c r="AE11" s="204">
        <v>167067</v>
      </c>
      <c r="AF11" s="204">
        <v>151157</v>
      </c>
      <c r="AG11" s="204">
        <v>169042</v>
      </c>
      <c r="AH11" s="204">
        <v>128747</v>
      </c>
      <c r="AI11" s="204">
        <v>147366</v>
      </c>
      <c r="AJ11" s="204">
        <v>110334</v>
      </c>
      <c r="AK11" s="204">
        <v>144551</v>
      </c>
      <c r="AL11" s="204">
        <v>198371</v>
      </c>
      <c r="AM11" s="204">
        <v>181465</v>
      </c>
      <c r="AN11" s="204">
        <v>287925</v>
      </c>
      <c r="AO11" s="204">
        <v>219624</v>
      </c>
      <c r="AP11" s="204">
        <v>205056</v>
      </c>
      <c r="AQ11" s="204">
        <v>251881</v>
      </c>
      <c r="AR11" s="204">
        <v>143475</v>
      </c>
      <c r="AS11" s="204">
        <v>197410</v>
      </c>
      <c r="AT11" s="204">
        <v>209547</v>
      </c>
      <c r="AU11" s="204">
        <v>150871</v>
      </c>
      <c r="AV11" s="204">
        <v>170081</v>
      </c>
      <c r="AW11" s="204">
        <v>158100</v>
      </c>
      <c r="AX11" s="204">
        <v>133310</v>
      </c>
      <c r="AY11" s="204">
        <v>175346</v>
      </c>
      <c r="AZ11" s="204">
        <v>211726</v>
      </c>
      <c r="BA11" s="204">
        <v>195871</v>
      </c>
      <c r="BB11" s="204">
        <v>166968</v>
      </c>
      <c r="BC11" s="204">
        <v>191371</v>
      </c>
      <c r="BD11" s="204">
        <v>186125</v>
      </c>
      <c r="BE11" s="204">
        <v>222894</v>
      </c>
      <c r="BF11" s="204">
        <v>220135</v>
      </c>
      <c r="BG11" s="204">
        <v>229149</v>
      </c>
      <c r="BH11" s="204">
        <v>243061</v>
      </c>
      <c r="BI11" s="204">
        <v>302063</v>
      </c>
      <c r="BJ11" s="204">
        <v>284225</v>
      </c>
      <c r="BK11" s="204">
        <v>254088</v>
      </c>
    </row>
    <row r="12" spans="1:63" s="26" customFormat="1" x14ac:dyDescent="0.35">
      <c r="A12" s="204"/>
      <c r="B12" s="204"/>
      <c r="C12" s="204"/>
      <c r="D12" s="225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</row>
    <row r="13" spans="1:63" s="209" customFormat="1" x14ac:dyDescent="0.35">
      <c r="A13" s="205"/>
      <c r="B13" s="205"/>
      <c r="C13" s="205"/>
      <c r="D13" s="226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</row>
    <row r="14" spans="1:63" s="26" customFormat="1" x14ac:dyDescent="0.35">
      <c r="A14" s="204"/>
      <c r="B14" s="204"/>
      <c r="C14" s="204"/>
      <c r="D14" s="225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3" s="26" customFormat="1" x14ac:dyDescent="0.35">
      <c r="A15" s="204"/>
      <c r="B15" s="204"/>
      <c r="C15" s="204" t="s">
        <v>244</v>
      </c>
      <c r="D15" s="225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</row>
    <row r="16" spans="1:63" s="26" customFormat="1" x14ac:dyDescent="0.35">
      <c r="A16" s="204" t="s">
        <v>419</v>
      </c>
      <c r="B16" s="204" t="s">
        <v>6</v>
      </c>
      <c r="C16" s="204" t="s">
        <v>9</v>
      </c>
      <c r="D16" s="225">
        <v>2.2999999999999998</v>
      </c>
      <c r="J16" s="204">
        <v>885</v>
      </c>
      <c r="K16" s="204">
        <v>1329</v>
      </c>
      <c r="L16" s="204">
        <v>5000</v>
      </c>
      <c r="M16" s="204">
        <v>5000</v>
      </c>
      <c r="N16" s="204">
        <v>7920</v>
      </c>
      <c r="O16" s="204">
        <v>7000</v>
      </c>
      <c r="P16" s="204">
        <v>6900</v>
      </c>
      <c r="Q16" s="204">
        <v>6900</v>
      </c>
      <c r="R16" s="204">
        <v>8000</v>
      </c>
      <c r="S16" s="204">
        <v>14000</v>
      </c>
      <c r="T16" s="204">
        <v>12000</v>
      </c>
      <c r="U16" s="204">
        <v>13000</v>
      </c>
      <c r="V16" s="204">
        <v>13900</v>
      </c>
      <c r="W16" s="204">
        <v>5000</v>
      </c>
      <c r="X16" s="204">
        <v>17000</v>
      </c>
      <c r="Y16" s="204">
        <v>8000</v>
      </c>
      <c r="Z16" s="204">
        <v>10000</v>
      </c>
      <c r="AA16" s="204">
        <v>12000</v>
      </c>
      <c r="AB16" s="204">
        <v>7000</v>
      </c>
      <c r="AC16" s="204">
        <v>8000</v>
      </c>
      <c r="AD16" s="204">
        <v>8333</v>
      </c>
      <c r="AE16" s="204">
        <v>10000</v>
      </c>
      <c r="AF16" s="204">
        <v>13000</v>
      </c>
      <c r="AG16" s="204">
        <v>10761</v>
      </c>
      <c r="AH16" s="204">
        <v>4000</v>
      </c>
      <c r="AI16" s="204">
        <v>9000</v>
      </c>
      <c r="AJ16" s="204">
        <v>8800</v>
      </c>
      <c r="AK16" s="204">
        <v>9000</v>
      </c>
      <c r="AL16" s="204">
        <v>9000</v>
      </c>
      <c r="AM16" s="204">
        <v>9000</v>
      </c>
      <c r="AN16" s="204">
        <v>9000</v>
      </c>
      <c r="AO16" s="204">
        <v>9000</v>
      </c>
      <c r="AP16" s="204">
        <v>9000</v>
      </c>
      <c r="AQ16" s="204">
        <v>11000</v>
      </c>
      <c r="AR16" s="204">
        <v>12000</v>
      </c>
      <c r="AS16" s="204">
        <v>14000</v>
      </c>
      <c r="AT16" s="204">
        <v>14000</v>
      </c>
      <c r="AU16" s="204">
        <v>15000</v>
      </c>
      <c r="AV16" s="204">
        <v>15000</v>
      </c>
      <c r="AW16" s="204">
        <v>15000</v>
      </c>
      <c r="AX16" s="204">
        <v>18000</v>
      </c>
      <c r="AY16" s="204">
        <v>19000</v>
      </c>
      <c r="AZ16" s="204">
        <v>19000</v>
      </c>
      <c r="BA16" s="204">
        <v>20000</v>
      </c>
      <c r="BB16" s="204">
        <v>20000</v>
      </c>
      <c r="BC16" s="204">
        <v>23000</v>
      </c>
      <c r="BD16" s="204">
        <v>20000</v>
      </c>
      <c r="BE16" s="204">
        <v>20000</v>
      </c>
      <c r="BF16" s="204">
        <v>22076</v>
      </c>
      <c r="BG16" s="204">
        <v>22078</v>
      </c>
      <c r="BH16" s="204">
        <v>22100</v>
      </c>
      <c r="BI16" s="204">
        <v>22100</v>
      </c>
      <c r="BJ16" s="204">
        <v>23206</v>
      </c>
      <c r="BK16" s="204">
        <v>23583</v>
      </c>
    </row>
    <row r="17" spans="1:63" s="26" customFormat="1" x14ac:dyDescent="0.35">
      <c r="A17" s="204" t="s">
        <v>419</v>
      </c>
      <c r="B17" s="204" t="s">
        <v>6</v>
      </c>
      <c r="C17" s="204" t="s">
        <v>351</v>
      </c>
      <c r="D17" s="225">
        <v>1.5</v>
      </c>
      <c r="E17" s="204">
        <v>3200</v>
      </c>
      <c r="F17" s="204">
        <v>4000</v>
      </c>
      <c r="G17" s="204">
        <v>1650</v>
      </c>
      <c r="H17" s="204">
        <v>2300</v>
      </c>
      <c r="I17" s="204">
        <v>4750</v>
      </c>
      <c r="J17" s="204">
        <v>6198</v>
      </c>
      <c r="K17" s="204">
        <v>7824</v>
      </c>
      <c r="L17" s="204">
        <v>2868</v>
      </c>
      <c r="M17" s="204">
        <v>4767</v>
      </c>
      <c r="N17" s="204">
        <v>11440</v>
      </c>
      <c r="O17" s="204">
        <v>22000</v>
      </c>
      <c r="P17" s="204">
        <v>15700</v>
      </c>
      <c r="Q17" s="204">
        <v>8700</v>
      </c>
      <c r="R17" s="204">
        <v>15000</v>
      </c>
      <c r="S17" s="204">
        <v>16000</v>
      </c>
      <c r="T17" s="204">
        <v>29000</v>
      </c>
      <c r="U17" s="204">
        <v>21000</v>
      </c>
      <c r="V17" s="204">
        <v>25700</v>
      </c>
      <c r="W17" s="204">
        <v>15000</v>
      </c>
      <c r="X17" s="204">
        <v>17000</v>
      </c>
      <c r="Y17" s="204">
        <v>15000</v>
      </c>
      <c r="Z17" s="204">
        <v>19000</v>
      </c>
      <c r="AA17" s="204">
        <v>22000</v>
      </c>
      <c r="AB17" s="204">
        <v>20000</v>
      </c>
      <c r="AC17" s="204">
        <v>19000</v>
      </c>
      <c r="AD17" s="204">
        <v>21000</v>
      </c>
      <c r="AE17" s="204">
        <v>20000</v>
      </c>
      <c r="AF17" s="204">
        <v>23000</v>
      </c>
      <c r="AG17" s="204">
        <v>45000</v>
      </c>
      <c r="AH17" s="204">
        <v>54000</v>
      </c>
      <c r="AI17" s="204">
        <v>61000</v>
      </c>
      <c r="AJ17" s="204">
        <v>68000</v>
      </c>
      <c r="AK17" s="204">
        <v>74000</v>
      </c>
      <c r="AL17" s="204">
        <v>77000</v>
      </c>
      <c r="AM17" s="204">
        <v>77000</v>
      </c>
      <c r="AN17" s="204">
        <v>82000</v>
      </c>
      <c r="AO17" s="204">
        <v>80000</v>
      </c>
      <c r="AP17" s="204">
        <v>90000</v>
      </c>
      <c r="AQ17" s="204">
        <v>95000</v>
      </c>
      <c r="AR17" s="204">
        <v>109000</v>
      </c>
      <c r="AS17" s="204">
        <v>114000</v>
      </c>
      <c r="AT17" s="204">
        <v>120000</v>
      </c>
      <c r="AU17" s="204">
        <v>132000</v>
      </c>
      <c r="AV17" s="204">
        <v>121000</v>
      </c>
      <c r="AW17" s="204">
        <v>153000</v>
      </c>
      <c r="AX17" s="204">
        <v>154000</v>
      </c>
      <c r="AY17" s="204">
        <v>162000</v>
      </c>
      <c r="AZ17" s="204">
        <v>177857</v>
      </c>
      <c r="BA17" s="204">
        <v>205765</v>
      </c>
      <c r="BB17" s="204">
        <v>218111</v>
      </c>
      <c r="BC17" s="204">
        <v>233000</v>
      </c>
      <c r="BD17" s="204">
        <v>212000</v>
      </c>
      <c r="BE17" s="204">
        <v>214000</v>
      </c>
      <c r="BF17" s="204">
        <v>237008</v>
      </c>
      <c r="BG17" s="204">
        <v>238193</v>
      </c>
      <c r="BH17" s="204">
        <v>214910</v>
      </c>
      <c r="BI17" s="204">
        <v>239457</v>
      </c>
      <c r="BJ17" s="204">
        <v>245910</v>
      </c>
      <c r="BK17" s="204">
        <v>220000</v>
      </c>
    </row>
    <row r="18" spans="1:63" s="26" customFormat="1" x14ac:dyDescent="0.35">
      <c r="A18" s="204" t="s">
        <v>419</v>
      </c>
      <c r="B18" s="204" t="s">
        <v>6</v>
      </c>
      <c r="C18" s="204" t="s">
        <v>3</v>
      </c>
      <c r="D18" s="225">
        <v>3.5</v>
      </c>
      <c r="E18" s="204">
        <v>196000</v>
      </c>
      <c r="F18" s="204">
        <v>190000</v>
      </c>
      <c r="G18" s="204">
        <v>200000</v>
      </c>
      <c r="H18" s="204">
        <v>220000</v>
      </c>
      <c r="I18" s="204">
        <v>270000</v>
      </c>
      <c r="J18" s="204">
        <v>273000</v>
      </c>
      <c r="K18" s="204">
        <v>230000</v>
      </c>
      <c r="L18" s="204">
        <v>341884</v>
      </c>
      <c r="M18" s="204">
        <v>446011</v>
      </c>
      <c r="N18" s="204">
        <v>388000</v>
      </c>
      <c r="O18" s="204">
        <v>421000</v>
      </c>
      <c r="P18" s="204">
        <v>500000</v>
      </c>
      <c r="Q18" s="204">
        <v>419000</v>
      </c>
      <c r="R18" s="204">
        <v>430000</v>
      </c>
      <c r="S18" s="204">
        <v>570000</v>
      </c>
      <c r="T18" s="204">
        <v>674000</v>
      </c>
      <c r="U18" s="204">
        <v>566000</v>
      </c>
      <c r="V18" s="204">
        <v>594000</v>
      </c>
      <c r="W18" s="204">
        <v>453000</v>
      </c>
      <c r="X18" s="204">
        <v>286000</v>
      </c>
      <c r="Y18" s="204">
        <v>342000</v>
      </c>
      <c r="Z18" s="204">
        <v>393000</v>
      </c>
      <c r="AA18" s="204">
        <v>413000</v>
      </c>
      <c r="AB18" s="204">
        <v>338000</v>
      </c>
      <c r="AC18" s="204">
        <v>354000</v>
      </c>
      <c r="AD18" s="204">
        <v>322000</v>
      </c>
      <c r="AE18" s="204">
        <v>357000</v>
      </c>
      <c r="AF18" s="204">
        <v>440000</v>
      </c>
      <c r="AG18" s="204">
        <v>623585</v>
      </c>
      <c r="AH18" s="204">
        <v>602000</v>
      </c>
      <c r="AI18" s="204">
        <v>567000</v>
      </c>
      <c r="AJ18" s="204">
        <v>657000</v>
      </c>
      <c r="AK18" s="204">
        <v>804000</v>
      </c>
      <c r="AL18" s="204">
        <v>850000</v>
      </c>
      <c r="AM18" s="204">
        <v>913000</v>
      </c>
      <c r="AN18" s="204">
        <v>759000</v>
      </c>
      <c r="AO18" s="204">
        <v>740000</v>
      </c>
      <c r="AP18" s="204">
        <v>924000</v>
      </c>
      <c r="AQ18" s="204">
        <v>1053000</v>
      </c>
      <c r="AR18" s="204">
        <v>1096000</v>
      </c>
      <c r="AS18" s="204">
        <v>1174000</v>
      </c>
      <c r="AT18" s="204">
        <v>1217000</v>
      </c>
      <c r="AU18" s="204">
        <v>1300000</v>
      </c>
      <c r="AV18" s="204">
        <v>1080000</v>
      </c>
      <c r="AW18" s="204">
        <v>1237000</v>
      </c>
      <c r="AX18" s="204">
        <v>1258029</v>
      </c>
      <c r="AY18" s="204">
        <v>1261803</v>
      </c>
      <c r="AZ18" s="204">
        <v>2314909</v>
      </c>
      <c r="BA18" s="204">
        <v>2354664</v>
      </c>
      <c r="BB18" s="204">
        <v>2373501</v>
      </c>
      <c r="BC18" s="204">
        <v>2551000</v>
      </c>
      <c r="BD18" s="204">
        <v>2734000</v>
      </c>
      <c r="BE18" s="204">
        <v>2748000</v>
      </c>
      <c r="BF18" s="204">
        <v>2647453</v>
      </c>
      <c r="BG18" s="204">
        <v>2812919</v>
      </c>
      <c r="BH18" s="204">
        <v>2482795</v>
      </c>
      <c r="BI18" s="204">
        <v>2631728</v>
      </c>
      <c r="BJ18" s="204">
        <v>2772718</v>
      </c>
      <c r="BK18" s="204">
        <v>2575000</v>
      </c>
    </row>
    <row r="19" spans="1:63" s="26" customFormat="1" x14ac:dyDescent="0.35">
      <c r="A19" s="204" t="s">
        <v>419</v>
      </c>
      <c r="B19" s="204" t="s">
        <v>6</v>
      </c>
      <c r="C19" s="204" t="s">
        <v>8</v>
      </c>
      <c r="D19" s="225">
        <v>3.5</v>
      </c>
      <c r="E19" s="204">
        <v>420000</v>
      </c>
      <c r="F19" s="204">
        <v>430000</v>
      </c>
      <c r="G19" s="204">
        <v>430000</v>
      </c>
      <c r="H19" s="204">
        <v>430000</v>
      </c>
      <c r="I19" s="204">
        <v>511000</v>
      </c>
      <c r="J19" s="204">
        <v>520000</v>
      </c>
      <c r="K19" s="204">
        <v>575000</v>
      </c>
      <c r="L19" s="204">
        <v>688890</v>
      </c>
      <c r="M19" s="204">
        <v>836733</v>
      </c>
      <c r="N19" s="204">
        <v>783000</v>
      </c>
      <c r="O19" s="204">
        <v>650000</v>
      </c>
      <c r="P19" s="204">
        <v>594000</v>
      </c>
      <c r="Q19" s="204">
        <v>643000</v>
      </c>
      <c r="R19" s="204">
        <v>591000</v>
      </c>
      <c r="S19" s="204">
        <v>682000</v>
      </c>
      <c r="T19" s="204">
        <v>576000</v>
      </c>
      <c r="U19" s="204">
        <v>578000</v>
      </c>
      <c r="V19" s="204">
        <v>561000</v>
      </c>
      <c r="W19" s="204">
        <v>481000</v>
      </c>
      <c r="X19" s="204">
        <v>459000</v>
      </c>
      <c r="Y19" s="204">
        <v>480000</v>
      </c>
      <c r="Z19" s="204">
        <v>401000</v>
      </c>
      <c r="AA19" s="204">
        <v>545000</v>
      </c>
      <c r="AB19" s="204">
        <v>332000</v>
      </c>
      <c r="AC19" s="204">
        <v>479640</v>
      </c>
      <c r="AD19" s="204">
        <v>427000</v>
      </c>
      <c r="AE19" s="204">
        <v>518000</v>
      </c>
      <c r="AF19" s="204">
        <v>578000</v>
      </c>
      <c r="AG19" s="204">
        <v>609578</v>
      </c>
      <c r="AH19" s="204">
        <v>560000</v>
      </c>
      <c r="AI19" s="204">
        <v>576000</v>
      </c>
      <c r="AJ19" s="204">
        <v>634000</v>
      </c>
      <c r="AK19" s="204">
        <v>610000</v>
      </c>
      <c r="AL19" s="204">
        <v>610000</v>
      </c>
      <c r="AM19" s="204">
        <v>632000</v>
      </c>
      <c r="AN19" s="204">
        <v>440000</v>
      </c>
      <c r="AO19" s="204">
        <v>502000</v>
      </c>
      <c r="AP19" s="204">
        <v>642000</v>
      </c>
      <c r="AQ19" s="204">
        <v>606000</v>
      </c>
      <c r="AR19" s="204">
        <v>534000</v>
      </c>
      <c r="AS19" s="204">
        <v>584000</v>
      </c>
      <c r="AT19" s="204">
        <v>590000</v>
      </c>
      <c r="AU19" s="204">
        <v>640000</v>
      </c>
      <c r="AV19" s="204">
        <v>659000</v>
      </c>
      <c r="AW19" s="204">
        <v>672000</v>
      </c>
      <c r="AX19" s="204">
        <v>687000</v>
      </c>
      <c r="AY19" s="204">
        <v>732000</v>
      </c>
      <c r="AZ19" s="204">
        <v>275000</v>
      </c>
      <c r="BA19" s="204">
        <v>250000</v>
      </c>
      <c r="BB19" s="204">
        <v>268000</v>
      </c>
      <c r="BC19" s="204">
        <v>256763</v>
      </c>
      <c r="BD19" s="204">
        <v>244438</v>
      </c>
      <c r="BE19" s="204">
        <v>227500</v>
      </c>
      <c r="BF19" s="204">
        <v>236486</v>
      </c>
      <c r="BG19" s="204">
        <v>236484</v>
      </c>
      <c r="BH19" s="204">
        <v>193461</v>
      </c>
      <c r="BI19" s="204">
        <v>211050</v>
      </c>
      <c r="BJ19" s="204">
        <v>238558</v>
      </c>
      <c r="BK19" s="204">
        <v>243104</v>
      </c>
    </row>
    <row r="20" spans="1:63" s="26" customFormat="1" x14ac:dyDescent="0.35">
      <c r="A20" s="204" t="s">
        <v>419</v>
      </c>
      <c r="B20" s="204" t="s">
        <v>6</v>
      </c>
      <c r="C20" s="204" t="s">
        <v>1</v>
      </c>
      <c r="D20" s="225">
        <v>3.5</v>
      </c>
      <c r="E20" s="204">
        <v>276000</v>
      </c>
      <c r="F20" s="204">
        <v>278000</v>
      </c>
      <c r="G20" s="204">
        <v>281000</v>
      </c>
      <c r="H20" s="204">
        <v>271000</v>
      </c>
      <c r="I20" s="204">
        <v>272000</v>
      </c>
      <c r="J20" s="204">
        <v>271000</v>
      </c>
      <c r="K20" s="204">
        <v>268000</v>
      </c>
      <c r="L20" s="204">
        <v>254000</v>
      </c>
      <c r="M20" s="204">
        <v>331640</v>
      </c>
      <c r="N20" s="204">
        <v>462000</v>
      </c>
      <c r="O20" s="204">
        <v>348000</v>
      </c>
      <c r="P20" s="204">
        <v>419000</v>
      </c>
      <c r="Q20" s="204">
        <v>389000</v>
      </c>
      <c r="R20" s="204">
        <v>345000</v>
      </c>
      <c r="S20" s="204">
        <v>467000</v>
      </c>
      <c r="T20" s="204">
        <v>390000</v>
      </c>
      <c r="U20" s="204">
        <v>344000</v>
      </c>
      <c r="V20" s="204">
        <v>351000</v>
      </c>
      <c r="W20" s="204">
        <v>316000</v>
      </c>
      <c r="X20" s="204">
        <v>299000</v>
      </c>
      <c r="Y20" s="204">
        <v>320000</v>
      </c>
      <c r="Z20" s="204">
        <v>270000</v>
      </c>
      <c r="AA20" s="204">
        <v>407000</v>
      </c>
      <c r="AB20" s="204">
        <v>247000</v>
      </c>
      <c r="AC20" s="204">
        <v>310334</v>
      </c>
      <c r="AD20" s="204">
        <v>279652</v>
      </c>
      <c r="AE20" s="204">
        <v>315000</v>
      </c>
      <c r="AF20" s="204">
        <v>344000</v>
      </c>
      <c r="AG20" s="204">
        <v>346802</v>
      </c>
      <c r="AH20" s="204">
        <v>360000</v>
      </c>
      <c r="AI20" s="204">
        <v>363000</v>
      </c>
      <c r="AJ20" s="204">
        <v>375000</v>
      </c>
      <c r="AK20" s="204">
        <v>383000</v>
      </c>
      <c r="AL20" s="204">
        <v>390000</v>
      </c>
      <c r="AM20" s="204">
        <v>399000</v>
      </c>
      <c r="AN20" s="204">
        <v>298000</v>
      </c>
      <c r="AO20" s="204">
        <v>294000</v>
      </c>
      <c r="AP20" s="204">
        <v>420000</v>
      </c>
      <c r="AQ20" s="204">
        <v>413000</v>
      </c>
      <c r="AR20" s="204">
        <v>361000</v>
      </c>
      <c r="AS20" s="204">
        <v>423000</v>
      </c>
      <c r="AT20" s="204">
        <v>427000</v>
      </c>
      <c r="AU20" s="204">
        <v>421000</v>
      </c>
      <c r="AV20" s="204">
        <v>399000</v>
      </c>
      <c r="AW20" s="204">
        <v>449000</v>
      </c>
      <c r="AX20" s="204">
        <v>440000</v>
      </c>
      <c r="AY20" s="204">
        <v>457578</v>
      </c>
      <c r="AZ20" s="204">
        <v>342286</v>
      </c>
      <c r="BA20" s="204">
        <v>374309</v>
      </c>
      <c r="BB20" s="204">
        <v>390779</v>
      </c>
      <c r="BC20" s="204">
        <v>437000</v>
      </c>
      <c r="BD20" s="204">
        <v>336000</v>
      </c>
      <c r="BE20" s="204">
        <v>299000</v>
      </c>
      <c r="BF20" s="204">
        <v>298676</v>
      </c>
      <c r="BG20" s="204">
        <v>410720</v>
      </c>
      <c r="BH20" s="204">
        <v>365622</v>
      </c>
      <c r="BI20" s="204">
        <v>410597</v>
      </c>
      <c r="BJ20" s="204">
        <v>371517</v>
      </c>
      <c r="BK20" s="204">
        <v>400000</v>
      </c>
    </row>
    <row r="21" spans="1:63" s="26" customFormat="1" x14ac:dyDescent="0.35">
      <c r="A21" s="204"/>
      <c r="B21" s="204"/>
      <c r="C21" s="204"/>
      <c r="D21" s="225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</row>
    <row r="22" spans="1:63" s="26" customFormat="1" x14ac:dyDescent="0.35">
      <c r="A22" s="204"/>
      <c r="B22" s="204"/>
      <c r="C22" s="204" t="s">
        <v>480</v>
      </c>
      <c r="D22" s="225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</row>
    <row r="23" spans="1:63" s="26" customFormat="1" x14ac:dyDescent="0.35">
      <c r="A23" s="204" t="s">
        <v>419</v>
      </c>
      <c r="B23" s="204" t="s">
        <v>6</v>
      </c>
      <c r="C23" s="204" t="s">
        <v>358</v>
      </c>
      <c r="D23" s="225"/>
      <c r="E23" s="204">
        <v>495000</v>
      </c>
      <c r="F23" s="204">
        <v>550000</v>
      </c>
      <c r="G23" s="204">
        <v>605000</v>
      </c>
      <c r="H23" s="204">
        <v>610000</v>
      </c>
      <c r="I23" s="204">
        <v>600000</v>
      </c>
      <c r="J23" s="204">
        <v>520000</v>
      </c>
      <c r="K23" s="204">
        <v>658000</v>
      </c>
      <c r="L23" s="204">
        <v>660000</v>
      </c>
      <c r="M23" s="204">
        <v>800000</v>
      </c>
      <c r="N23" s="204">
        <v>1570000</v>
      </c>
      <c r="O23" s="204">
        <v>1425000</v>
      </c>
      <c r="P23" s="204">
        <v>1224200</v>
      </c>
      <c r="Q23" s="204">
        <v>1231100</v>
      </c>
      <c r="R23" s="204">
        <v>1786000</v>
      </c>
      <c r="S23" s="204">
        <v>1953000</v>
      </c>
      <c r="T23" s="204">
        <v>2001600</v>
      </c>
      <c r="U23" s="204">
        <v>1658500</v>
      </c>
      <c r="V23" s="204">
        <v>1688700</v>
      </c>
      <c r="W23" s="204">
        <v>1272000</v>
      </c>
      <c r="X23" s="204">
        <v>1200000</v>
      </c>
      <c r="Y23" s="204">
        <v>1300000</v>
      </c>
      <c r="Z23" s="204">
        <v>1487000</v>
      </c>
      <c r="AA23" s="204">
        <v>1843000</v>
      </c>
      <c r="AB23" s="204">
        <v>1630000</v>
      </c>
      <c r="AC23" s="204">
        <v>1664000</v>
      </c>
      <c r="AD23" s="204">
        <v>1864595</v>
      </c>
      <c r="AE23" s="204">
        <v>1674000</v>
      </c>
      <c r="AF23" s="204">
        <v>1716000</v>
      </c>
      <c r="AG23" s="204">
        <v>1657795</v>
      </c>
      <c r="AH23" s="204">
        <v>1693000</v>
      </c>
      <c r="AI23" s="204">
        <v>1785000</v>
      </c>
      <c r="AJ23" s="204">
        <v>1905000</v>
      </c>
      <c r="AK23" s="204">
        <v>1958000</v>
      </c>
      <c r="AL23" s="204">
        <v>2129000</v>
      </c>
      <c r="AM23" s="204">
        <v>2223000</v>
      </c>
      <c r="AN23" s="204">
        <v>1548000</v>
      </c>
      <c r="AO23" s="204">
        <v>1894000</v>
      </c>
      <c r="AP23" s="204">
        <v>2176000</v>
      </c>
      <c r="AQ23" s="204">
        <v>2354000</v>
      </c>
      <c r="AR23" s="204">
        <v>2398000</v>
      </c>
      <c r="AS23" s="204">
        <v>2515000</v>
      </c>
      <c r="AT23" s="204">
        <v>2592000</v>
      </c>
      <c r="AU23" s="204">
        <v>2610000</v>
      </c>
      <c r="AV23" s="204">
        <v>2650000</v>
      </c>
      <c r="AW23" s="204">
        <v>2604000</v>
      </c>
      <c r="AX23" s="204">
        <v>2628000</v>
      </c>
      <c r="AY23" s="204">
        <v>2653710</v>
      </c>
      <c r="AZ23" s="204">
        <v>1794000</v>
      </c>
      <c r="BA23" s="204">
        <v>1943000</v>
      </c>
      <c r="BB23" s="204">
        <v>1987000</v>
      </c>
      <c r="BC23" s="204">
        <v>1798056</v>
      </c>
      <c r="BD23" s="204">
        <v>1852222</v>
      </c>
      <c r="BE23" s="204">
        <v>1810650</v>
      </c>
      <c r="BF23" s="204">
        <v>1817903</v>
      </c>
      <c r="BG23" s="204">
        <v>2045153</v>
      </c>
      <c r="BH23" s="204">
        <v>1910718</v>
      </c>
      <c r="BI23" s="204">
        <v>1930139</v>
      </c>
      <c r="BJ23" s="204">
        <v>1955991</v>
      </c>
      <c r="BK23" s="204">
        <v>1949476</v>
      </c>
    </row>
    <row r="24" spans="1:63" s="26" customFormat="1" x14ac:dyDescent="0.35">
      <c r="A24" s="204" t="s">
        <v>419</v>
      </c>
      <c r="B24" s="204" t="s">
        <v>6</v>
      </c>
      <c r="C24" s="204" t="s">
        <v>348</v>
      </c>
      <c r="D24" s="225"/>
      <c r="E24" s="204">
        <v>100000</v>
      </c>
      <c r="F24" s="204">
        <v>110000</v>
      </c>
      <c r="G24" s="204">
        <v>110000</v>
      </c>
      <c r="H24" s="204">
        <v>120000</v>
      </c>
      <c r="I24" s="204">
        <v>120000</v>
      </c>
      <c r="J24" s="204">
        <v>130000</v>
      </c>
      <c r="K24" s="204">
        <v>130000</v>
      </c>
      <c r="L24" s="204">
        <v>140000</v>
      </c>
      <c r="M24" s="204">
        <v>140000</v>
      </c>
      <c r="N24" s="204">
        <v>150000</v>
      </c>
      <c r="O24" s="204">
        <v>128000</v>
      </c>
      <c r="P24" s="204">
        <v>161800</v>
      </c>
      <c r="Q24" s="204">
        <v>176600</v>
      </c>
      <c r="R24" s="204">
        <v>199100</v>
      </c>
      <c r="S24" s="204">
        <v>221000</v>
      </c>
      <c r="T24" s="204">
        <v>345000</v>
      </c>
      <c r="U24" s="204">
        <v>267000</v>
      </c>
      <c r="V24" s="204">
        <v>293400</v>
      </c>
      <c r="W24" s="204">
        <v>131000</v>
      </c>
      <c r="X24" s="204">
        <v>166000</v>
      </c>
      <c r="Y24" s="204">
        <v>175000</v>
      </c>
      <c r="Z24" s="204">
        <v>196000</v>
      </c>
      <c r="AA24" s="204">
        <v>209000</v>
      </c>
      <c r="AB24" s="204">
        <v>132000</v>
      </c>
      <c r="AC24" s="204">
        <v>168000</v>
      </c>
      <c r="AD24" s="204">
        <v>98000</v>
      </c>
      <c r="AE24" s="204">
        <v>185000</v>
      </c>
      <c r="AF24" s="204">
        <v>190000</v>
      </c>
      <c r="AG24" s="204">
        <v>248000</v>
      </c>
      <c r="AH24" s="204">
        <v>224000</v>
      </c>
      <c r="AI24" s="204">
        <v>254000</v>
      </c>
      <c r="AJ24" s="204">
        <v>268000</v>
      </c>
      <c r="AK24" s="204">
        <v>320000</v>
      </c>
      <c r="AL24" s="204">
        <v>368000</v>
      </c>
      <c r="AM24" s="204">
        <v>402000</v>
      </c>
      <c r="AN24" s="204">
        <v>318000</v>
      </c>
      <c r="AO24" s="204">
        <v>360000</v>
      </c>
      <c r="AP24" s="204">
        <v>384000</v>
      </c>
      <c r="AQ24" s="204">
        <v>449000</v>
      </c>
      <c r="AR24" s="204">
        <v>478000</v>
      </c>
      <c r="AS24" s="204">
        <v>508000</v>
      </c>
      <c r="AT24" s="204">
        <v>546000</v>
      </c>
      <c r="AU24" s="204">
        <v>557000</v>
      </c>
      <c r="AV24" s="204">
        <v>573000</v>
      </c>
      <c r="AW24" s="204">
        <v>585000</v>
      </c>
      <c r="AX24" s="204">
        <v>628000</v>
      </c>
      <c r="AY24" s="204">
        <v>650000</v>
      </c>
      <c r="AZ24" s="204">
        <v>147000</v>
      </c>
      <c r="BA24" s="204">
        <v>162000</v>
      </c>
      <c r="BB24" s="204">
        <v>167000</v>
      </c>
      <c r="BC24" s="204">
        <v>179712</v>
      </c>
      <c r="BD24" s="204">
        <v>185103</v>
      </c>
      <c r="BE24" s="204">
        <v>175270</v>
      </c>
      <c r="BF24" s="204">
        <v>180956</v>
      </c>
      <c r="BG24" s="204">
        <v>173093</v>
      </c>
      <c r="BH24" s="204">
        <v>171271</v>
      </c>
      <c r="BI24" s="204">
        <v>173244</v>
      </c>
      <c r="BJ24" s="204">
        <v>178980</v>
      </c>
      <c r="BK24" s="204">
        <v>181904</v>
      </c>
    </row>
    <row r="25" spans="1:63" s="26" customFormat="1" x14ac:dyDescent="0.35">
      <c r="A25" s="204" t="s">
        <v>419</v>
      </c>
      <c r="B25" s="204" t="s">
        <v>6</v>
      </c>
      <c r="C25" s="204" t="s">
        <v>336</v>
      </c>
      <c r="D25" s="225"/>
      <c r="E25" s="204">
        <v>1120000</v>
      </c>
      <c r="F25" s="204">
        <v>1055000</v>
      </c>
      <c r="G25" s="204">
        <v>1140000</v>
      </c>
      <c r="H25" s="204">
        <v>985000</v>
      </c>
      <c r="I25" s="204">
        <v>1300000</v>
      </c>
      <c r="J25" s="204">
        <v>900000</v>
      </c>
      <c r="K25" s="204">
        <v>1063000</v>
      </c>
      <c r="L25" s="204">
        <v>930000</v>
      </c>
      <c r="M25" s="204">
        <v>1400000</v>
      </c>
      <c r="N25" s="204">
        <v>2578000</v>
      </c>
      <c r="O25" s="204">
        <v>2417000</v>
      </c>
      <c r="P25" s="204">
        <v>2650400</v>
      </c>
      <c r="Q25" s="204">
        <v>2131900</v>
      </c>
      <c r="R25" s="204">
        <v>2349900</v>
      </c>
      <c r="S25" s="204">
        <v>2992100</v>
      </c>
      <c r="T25" s="204">
        <v>2837800</v>
      </c>
      <c r="U25" s="204">
        <v>2993400</v>
      </c>
      <c r="V25" s="204">
        <v>2028400</v>
      </c>
      <c r="W25" s="204">
        <v>1294000</v>
      </c>
      <c r="X25" s="204">
        <v>2072000</v>
      </c>
      <c r="Y25" s="204">
        <v>3034000</v>
      </c>
      <c r="Z25" s="204">
        <v>3127000</v>
      </c>
      <c r="AA25" s="204">
        <v>3239000</v>
      </c>
      <c r="AB25" s="204">
        <v>2969000</v>
      </c>
      <c r="AC25" s="204">
        <v>2699565</v>
      </c>
      <c r="AD25" s="204">
        <v>2900000</v>
      </c>
      <c r="AE25" s="204">
        <v>3101000</v>
      </c>
      <c r="AF25" s="204">
        <v>3271000</v>
      </c>
      <c r="AG25" s="204">
        <v>3568376</v>
      </c>
      <c r="AH25" s="204">
        <v>3420000</v>
      </c>
      <c r="AI25" s="204">
        <v>3229000</v>
      </c>
      <c r="AJ25" s="204">
        <v>2896000</v>
      </c>
      <c r="AK25" s="204">
        <v>3139000</v>
      </c>
      <c r="AL25" s="204">
        <v>2080000</v>
      </c>
      <c r="AM25" s="204">
        <v>2224000</v>
      </c>
      <c r="AN25" s="204">
        <v>2245000</v>
      </c>
      <c r="AO25" s="204">
        <v>2291000</v>
      </c>
      <c r="AP25" s="204">
        <v>3204000</v>
      </c>
      <c r="AQ25" s="204">
        <v>4875000</v>
      </c>
      <c r="AR25" s="204">
        <v>4966000</v>
      </c>
      <c r="AS25" s="204">
        <v>5265000</v>
      </c>
      <c r="AT25" s="204">
        <v>5373000</v>
      </c>
      <c r="AU25" s="204">
        <v>5450000</v>
      </c>
      <c r="AV25" s="204">
        <v>5500000</v>
      </c>
      <c r="AW25" s="204">
        <v>5576000</v>
      </c>
      <c r="AX25" s="204">
        <v>4926000</v>
      </c>
      <c r="AY25" s="204">
        <v>4973000</v>
      </c>
      <c r="AZ25" s="204">
        <v>2875619</v>
      </c>
      <c r="BA25" s="204">
        <v>2952171</v>
      </c>
      <c r="BB25" s="204">
        <v>3017118</v>
      </c>
      <c r="BC25" s="204">
        <v>2712000</v>
      </c>
      <c r="BD25" s="204">
        <v>2806000</v>
      </c>
      <c r="BE25" s="204">
        <v>2979000</v>
      </c>
      <c r="BF25" s="204">
        <v>2812721</v>
      </c>
      <c r="BG25" s="204">
        <v>2727487</v>
      </c>
      <c r="BH25" s="204">
        <v>2728988</v>
      </c>
      <c r="BI25" s="204">
        <v>2729260</v>
      </c>
      <c r="BJ25" s="204">
        <v>2819327</v>
      </c>
      <c r="BK25" s="204">
        <v>2841625</v>
      </c>
    </row>
    <row r="26" spans="1:63" s="26" customFormat="1" x14ac:dyDescent="0.35">
      <c r="A26" s="204"/>
      <c r="B26" s="204"/>
      <c r="C26" s="204"/>
      <c r="D26" s="225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</row>
    <row r="27" spans="1:63" s="26" customFormat="1" x14ac:dyDescent="0.35">
      <c r="A27" s="204"/>
      <c r="B27" s="204"/>
      <c r="C27" s="204"/>
      <c r="D27" s="225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</row>
    <row r="28" spans="1:63" s="26" customFormat="1" x14ac:dyDescent="0.35">
      <c r="A28" s="204" t="s">
        <v>419</v>
      </c>
      <c r="B28" s="204" t="s">
        <v>6</v>
      </c>
      <c r="C28" s="204" t="s">
        <v>356</v>
      </c>
      <c r="D28" s="225"/>
      <c r="E28" s="204">
        <v>1211000</v>
      </c>
      <c r="F28" s="204">
        <v>1310000</v>
      </c>
      <c r="G28" s="204">
        <v>1520000</v>
      </c>
      <c r="H28" s="204">
        <v>1550000</v>
      </c>
      <c r="I28" s="204">
        <v>1480000</v>
      </c>
      <c r="J28" s="204">
        <v>1600000</v>
      </c>
      <c r="K28" s="204">
        <v>1650000</v>
      </c>
      <c r="L28" s="204">
        <v>1672000</v>
      </c>
      <c r="M28" s="204">
        <v>1650000</v>
      </c>
      <c r="N28" s="204">
        <v>1750000</v>
      </c>
      <c r="O28" s="204">
        <v>1720000</v>
      </c>
      <c r="P28" s="204">
        <v>1550000</v>
      </c>
      <c r="Q28" s="204">
        <v>1223200</v>
      </c>
      <c r="R28" s="204">
        <v>720000</v>
      </c>
      <c r="S28" s="204">
        <v>464760</v>
      </c>
      <c r="T28" s="204">
        <v>563316</v>
      </c>
      <c r="U28" s="204">
        <v>634120</v>
      </c>
      <c r="V28" s="204">
        <v>430000</v>
      </c>
      <c r="W28" s="204">
        <v>350000</v>
      </c>
      <c r="X28" s="204">
        <v>340000</v>
      </c>
      <c r="Y28" s="204">
        <v>360000</v>
      </c>
      <c r="Z28" s="204">
        <v>380000</v>
      </c>
      <c r="AA28" s="204">
        <v>380000</v>
      </c>
      <c r="AB28" s="204">
        <v>380000</v>
      </c>
      <c r="AC28" s="204">
        <v>380000</v>
      </c>
      <c r="AD28" s="204">
        <v>380000</v>
      </c>
      <c r="AE28" s="204">
        <v>380000</v>
      </c>
      <c r="AF28" s="204">
        <v>400000</v>
      </c>
      <c r="AG28" s="204">
        <v>510000</v>
      </c>
      <c r="AH28" s="204">
        <v>610000</v>
      </c>
      <c r="AI28" s="204">
        <v>845000</v>
      </c>
      <c r="AJ28" s="204">
        <v>960000</v>
      </c>
      <c r="AK28" s="204">
        <v>950000</v>
      </c>
      <c r="AL28" s="204">
        <v>950000</v>
      </c>
      <c r="AM28" s="204">
        <v>1150000</v>
      </c>
      <c r="AN28" s="204">
        <v>1450000</v>
      </c>
      <c r="AO28" s="204">
        <v>1600000</v>
      </c>
      <c r="AP28" s="204">
        <v>1550000</v>
      </c>
      <c r="AQ28" s="204">
        <v>1420150</v>
      </c>
      <c r="AR28" s="204">
        <v>1476215</v>
      </c>
      <c r="AS28" s="204">
        <v>1542599</v>
      </c>
      <c r="AT28" s="204">
        <v>1850000</v>
      </c>
      <c r="AU28" s="204">
        <v>2150000</v>
      </c>
      <c r="AV28" s="204">
        <v>2350000</v>
      </c>
      <c r="AW28" s="204">
        <v>2350000</v>
      </c>
      <c r="AX28" s="204">
        <v>2450000</v>
      </c>
      <c r="AY28" s="204">
        <v>2350000</v>
      </c>
      <c r="AZ28" s="204">
        <v>2750000</v>
      </c>
      <c r="BA28" s="204">
        <v>3300000</v>
      </c>
      <c r="BB28" s="204">
        <v>3550000</v>
      </c>
      <c r="BC28" s="204">
        <v>3250000</v>
      </c>
      <c r="BD28" s="204">
        <v>3300000</v>
      </c>
      <c r="BE28" s="204">
        <v>3350000</v>
      </c>
      <c r="BF28" s="204">
        <v>4650000</v>
      </c>
      <c r="BG28" s="204">
        <v>4600000</v>
      </c>
      <c r="BH28" s="204">
        <v>3300000</v>
      </c>
      <c r="BI28" s="204">
        <v>4000000</v>
      </c>
      <c r="BJ28" s="204">
        <v>4700000</v>
      </c>
      <c r="BK28" s="204">
        <v>4892047</v>
      </c>
    </row>
    <row r="29" spans="1:63" s="26" customFormat="1" x14ac:dyDescent="0.35">
      <c r="A29" s="204"/>
      <c r="B29" s="204"/>
      <c r="C29" s="204"/>
      <c r="D29" s="225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</row>
    <row r="30" spans="1:63" s="26" customFormat="1" x14ac:dyDescent="0.35">
      <c r="A30" s="204"/>
      <c r="B30" s="204"/>
      <c r="C30" s="204" t="s">
        <v>333</v>
      </c>
      <c r="D30" s="225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</row>
    <row r="31" spans="1:63" s="26" customFormat="1" x14ac:dyDescent="0.35">
      <c r="A31" s="204" t="s">
        <v>419</v>
      </c>
      <c r="B31" s="204" t="s">
        <v>6</v>
      </c>
      <c r="C31" s="204" t="s">
        <v>346</v>
      </c>
      <c r="D31" s="225"/>
      <c r="E31" s="204">
        <v>9300</v>
      </c>
      <c r="F31" s="204">
        <v>5600</v>
      </c>
      <c r="G31" s="204">
        <v>8400</v>
      </c>
      <c r="H31" s="204">
        <v>8200</v>
      </c>
      <c r="I31" s="204">
        <v>8000</v>
      </c>
      <c r="J31" s="204">
        <v>6500</v>
      </c>
      <c r="K31" s="204">
        <v>6500</v>
      </c>
      <c r="L31" s="204">
        <v>10000</v>
      </c>
      <c r="M31" s="204">
        <v>10000</v>
      </c>
      <c r="N31" s="204">
        <v>6000</v>
      </c>
      <c r="O31" s="204">
        <v>11000</v>
      </c>
      <c r="P31" s="204">
        <v>14600</v>
      </c>
      <c r="Q31" s="204">
        <v>8000</v>
      </c>
      <c r="R31" s="204">
        <v>13100</v>
      </c>
      <c r="S31" s="204">
        <v>12000</v>
      </c>
      <c r="T31" s="204">
        <v>15000</v>
      </c>
      <c r="U31" s="204">
        <v>12000</v>
      </c>
      <c r="V31" s="204">
        <v>13700</v>
      </c>
      <c r="W31" s="204">
        <v>6000</v>
      </c>
      <c r="X31" s="204">
        <v>7000</v>
      </c>
      <c r="Y31" s="204">
        <v>8000</v>
      </c>
      <c r="Z31" s="204">
        <v>10000</v>
      </c>
      <c r="AA31" s="204">
        <v>12000</v>
      </c>
      <c r="AB31" s="204">
        <v>13000</v>
      </c>
      <c r="AC31" s="204">
        <v>8000</v>
      </c>
      <c r="AD31" s="204">
        <v>10000</v>
      </c>
      <c r="AE31" s="204">
        <v>11000</v>
      </c>
      <c r="AF31" s="204">
        <v>12000</v>
      </c>
      <c r="AG31" s="204">
        <v>12145</v>
      </c>
      <c r="AH31" s="204">
        <v>12000</v>
      </c>
      <c r="AI31" s="204">
        <v>15000</v>
      </c>
      <c r="AJ31" s="204">
        <v>15000</v>
      </c>
      <c r="AK31" s="204">
        <v>16000</v>
      </c>
      <c r="AL31" s="204">
        <v>17000</v>
      </c>
      <c r="AM31" s="204">
        <v>16000</v>
      </c>
      <c r="AN31" s="204">
        <v>17000</v>
      </c>
      <c r="AO31" s="204">
        <v>20000</v>
      </c>
      <c r="AP31" s="204">
        <v>19000</v>
      </c>
      <c r="AQ31" s="204">
        <v>19000</v>
      </c>
      <c r="AR31" s="204">
        <v>20000</v>
      </c>
      <c r="AS31" s="204">
        <v>15000</v>
      </c>
      <c r="AT31" s="204">
        <v>16000</v>
      </c>
      <c r="AU31" s="204">
        <v>14000</v>
      </c>
      <c r="AV31" s="204">
        <v>15000</v>
      </c>
      <c r="AW31" s="204">
        <v>15000</v>
      </c>
      <c r="AX31" s="204">
        <v>16000</v>
      </c>
      <c r="AY31" s="204">
        <v>16000</v>
      </c>
      <c r="AZ31" s="204">
        <v>15000</v>
      </c>
      <c r="BA31" s="204">
        <v>17000</v>
      </c>
      <c r="BB31" s="204">
        <v>16990</v>
      </c>
      <c r="BC31" s="204">
        <v>17052</v>
      </c>
      <c r="BD31" s="204">
        <v>11549</v>
      </c>
      <c r="BE31" s="204">
        <v>17300</v>
      </c>
      <c r="BF31" s="204">
        <v>15884</v>
      </c>
      <c r="BG31" s="204">
        <v>13035</v>
      </c>
      <c r="BH31" s="204">
        <v>12500</v>
      </c>
      <c r="BI31" s="204">
        <v>13097</v>
      </c>
      <c r="BJ31" s="204">
        <v>11805</v>
      </c>
      <c r="BK31" s="204">
        <v>12894</v>
      </c>
    </row>
    <row r="32" spans="1:63" s="26" customFormat="1" x14ac:dyDescent="0.35">
      <c r="A32" s="204" t="s">
        <v>419</v>
      </c>
      <c r="B32" s="204" t="s">
        <v>6</v>
      </c>
      <c r="C32" s="204" t="s">
        <v>333</v>
      </c>
      <c r="D32" s="225"/>
      <c r="E32" s="204">
        <v>100000</v>
      </c>
      <c r="F32" s="204">
        <v>100000</v>
      </c>
      <c r="G32" s="204">
        <v>110000</v>
      </c>
      <c r="H32" s="204">
        <v>120000</v>
      </c>
      <c r="I32" s="204">
        <v>130000</v>
      </c>
      <c r="J32" s="204">
        <v>140000</v>
      </c>
      <c r="K32" s="204">
        <v>156000</v>
      </c>
      <c r="L32" s="204">
        <v>170000</v>
      </c>
      <c r="M32" s="204">
        <v>116000</v>
      </c>
      <c r="N32" s="204">
        <v>169000</v>
      </c>
      <c r="O32" s="204">
        <v>222000</v>
      </c>
      <c r="P32" s="204">
        <v>237000</v>
      </c>
      <c r="Q32" s="204">
        <v>170000</v>
      </c>
      <c r="R32" s="204">
        <v>196300</v>
      </c>
      <c r="S32" s="204">
        <v>325000</v>
      </c>
      <c r="T32" s="204">
        <v>337000</v>
      </c>
      <c r="U32" s="204">
        <v>253000</v>
      </c>
      <c r="V32" s="204">
        <v>291000</v>
      </c>
      <c r="W32" s="204">
        <v>182000</v>
      </c>
      <c r="X32" s="204">
        <v>133000</v>
      </c>
      <c r="Y32" s="204">
        <v>240000</v>
      </c>
      <c r="Z32" s="204">
        <v>237000</v>
      </c>
      <c r="AA32" s="204">
        <v>314000</v>
      </c>
      <c r="AB32" s="204">
        <v>295000</v>
      </c>
      <c r="AC32" s="204">
        <v>266815</v>
      </c>
      <c r="AD32" s="204">
        <v>267093</v>
      </c>
      <c r="AE32" s="204">
        <v>299000</v>
      </c>
      <c r="AF32" s="204">
        <v>338000</v>
      </c>
      <c r="AG32" s="204">
        <v>388816</v>
      </c>
      <c r="AH32" s="204">
        <v>396000</v>
      </c>
      <c r="AI32" s="204">
        <v>383000</v>
      </c>
      <c r="AJ32" s="204">
        <v>402000</v>
      </c>
      <c r="AK32" s="204">
        <v>428000</v>
      </c>
      <c r="AL32" s="204">
        <v>378000</v>
      </c>
      <c r="AM32" s="204">
        <v>390000</v>
      </c>
      <c r="AN32" s="204">
        <v>234000</v>
      </c>
      <c r="AO32" s="204">
        <v>221000</v>
      </c>
      <c r="AP32" s="204">
        <v>387000</v>
      </c>
      <c r="AQ32" s="204">
        <v>401000</v>
      </c>
      <c r="AR32" s="204">
        <v>420000</v>
      </c>
      <c r="AS32" s="204">
        <v>511000</v>
      </c>
      <c r="AT32" s="204">
        <v>535000</v>
      </c>
      <c r="AU32" s="204">
        <v>525000</v>
      </c>
      <c r="AV32" s="204">
        <v>455000</v>
      </c>
      <c r="AW32" s="204">
        <v>478000</v>
      </c>
      <c r="AX32" s="204">
        <v>424000</v>
      </c>
      <c r="AY32" s="204">
        <v>435000</v>
      </c>
      <c r="AZ32" s="204">
        <v>912000</v>
      </c>
      <c r="BA32" s="204">
        <v>925000</v>
      </c>
      <c r="BB32" s="204">
        <v>949000</v>
      </c>
      <c r="BC32" s="204">
        <v>915445</v>
      </c>
      <c r="BD32" s="204">
        <v>869607</v>
      </c>
      <c r="BE32" s="204">
        <v>941182</v>
      </c>
      <c r="BF32" s="204">
        <v>1011435</v>
      </c>
      <c r="BG32" s="204">
        <v>1079943</v>
      </c>
      <c r="BH32" s="204">
        <v>809640</v>
      </c>
      <c r="BI32" s="204">
        <v>1012406</v>
      </c>
      <c r="BJ32" s="204">
        <v>940323</v>
      </c>
      <c r="BK32" s="204">
        <v>979789</v>
      </c>
    </row>
    <row r="33" spans="1:63" s="26" customFormat="1" x14ac:dyDescent="0.35">
      <c r="A33" s="204"/>
      <c r="B33" s="204"/>
      <c r="C33" s="204"/>
      <c r="D33" s="225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</row>
    <row r="34" spans="1:63" s="26" customFormat="1" x14ac:dyDescent="0.35">
      <c r="A34" s="204"/>
      <c r="B34" s="204"/>
      <c r="C34" s="204" t="s">
        <v>463</v>
      </c>
      <c r="D34" s="225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</row>
    <row r="35" spans="1:63" s="26" customFormat="1" x14ac:dyDescent="0.35">
      <c r="A35" s="204" t="s">
        <v>419</v>
      </c>
      <c r="B35" s="204" t="s">
        <v>6</v>
      </c>
      <c r="C35" s="204" t="s">
        <v>337</v>
      </c>
      <c r="D35" s="225"/>
      <c r="E35" s="204">
        <v>1300</v>
      </c>
      <c r="F35" s="204">
        <v>1400</v>
      </c>
      <c r="G35" s="204">
        <v>1500</v>
      </c>
      <c r="H35" s="204">
        <v>1500</v>
      </c>
      <c r="I35" s="204">
        <v>1600</v>
      </c>
      <c r="J35" s="204">
        <v>2000</v>
      </c>
      <c r="K35" s="204">
        <v>2200</v>
      </c>
      <c r="L35" s="204">
        <v>2300</v>
      </c>
      <c r="M35" s="204">
        <v>2400</v>
      </c>
      <c r="N35" s="204">
        <v>2400</v>
      </c>
      <c r="O35" s="204">
        <v>2000</v>
      </c>
      <c r="P35" s="204">
        <v>900</v>
      </c>
      <c r="Q35" s="204">
        <v>2300</v>
      </c>
      <c r="R35" s="204">
        <v>2700</v>
      </c>
      <c r="S35" s="204">
        <v>3200</v>
      </c>
      <c r="T35" s="204">
        <v>1700</v>
      </c>
      <c r="U35" s="204">
        <v>1200</v>
      </c>
      <c r="V35" s="204">
        <v>1200</v>
      </c>
      <c r="W35" s="204">
        <v>1000</v>
      </c>
      <c r="X35" s="204">
        <v>2000</v>
      </c>
      <c r="Y35" s="204">
        <v>2000</v>
      </c>
      <c r="Z35" s="204">
        <v>3000</v>
      </c>
      <c r="AA35" s="204">
        <v>4000</v>
      </c>
      <c r="AB35" s="204">
        <v>4000</v>
      </c>
      <c r="AC35" s="204">
        <v>8000</v>
      </c>
      <c r="AD35" s="204">
        <v>1800</v>
      </c>
      <c r="AE35" s="204">
        <v>2500</v>
      </c>
      <c r="AF35" s="204">
        <v>3000</v>
      </c>
      <c r="AG35" s="204">
        <v>3000</v>
      </c>
      <c r="AH35" s="204">
        <v>3500</v>
      </c>
      <c r="AI35" s="204">
        <v>2856</v>
      </c>
      <c r="AJ35" s="204">
        <v>2500</v>
      </c>
      <c r="AK35" s="204">
        <v>3000</v>
      </c>
      <c r="AL35" s="204">
        <v>2909</v>
      </c>
      <c r="AM35" s="204">
        <v>2920</v>
      </c>
      <c r="AN35" s="204">
        <v>2500</v>
      </c>
      <c r="AO35" s="204">
        <v>3000</v>
      </c>
      <c r="AP35" s="204">
        <v>3100</v>
      </c>
      <c r="AQ35" s="204">
        <v>3200</v>
      </c>
      <c r="AR35" s="204">
        <v>3300</v>
      </c>
      <c r="AS35" s="204">
        <v>3502</v>
      </c>
      <c r="AT35" s="204">
        <v>3626</v>
      </c>
      <c r="AU35" s="204">
        <v>3755</v>
      </c>
      <c r="AV35" s="204">
        <v>4000</v>
      </c>
      <c r="AW35" s="204">
        <v>4050</v>
      </c>
      <c r="AX35" s="204">
        <v>4100</v>
      </c>
      <c r="AY35" s="204">
        <v>4200</v>
      </c>
      <c r="AZ35" s="204">
        <v>4300</v>
      </c>
      <c r="BA35" s="204">
        <v>4400</v>
      </c>
      <c r="BB35" s="204">
        <v>4500</v>
      </c>
      <c r="BC35" s="204">
        <v>4617</v>
      </c>
      <c r="BD35" s="204">
        <v>5000</v>
      </c>
      <c r="BE35" s="204">
        <v>5000</v>
      </c>
      <c r="BF35" s="204">
        <v>5057</v>
      </c>
      <c r="BG35" s="204">
        <v>5184</v>
      </c>
      <c r="BH35" s="204">
        <v>5238</v>
      </c>
      <c r="BI35" s="204">
        <v>5342</v>
      </c>
      <c r="BJ35" s="204">
        <v>5445</v>
      </c>
      <c r="BK35" s="204">
        <v>5549</v>
      </c>
    </row>
    <row r="36" spans="1:63" s="26" customFormat="1" x14ac:dyDescent="0.35">
      <c r="A36" s="204" t="s">
        <v>419</v>
      </c>
      <c r="B36" s="204" t="s">
        <v>6</v>
      </c>
      <c r="C36" s="204" t="s">
        <v>444</v>
      </c>
      <c r="D36" s="225"/>
      <c r="E36" s="204">
        <v>17000</v>
      </c>
      <c r="F36" s="204">
        <v>18000</v>
      </c>
      <c r="G36" s="204">
        <v>21000</v>
      </c>
      <c r="H36" s="204">
        <v>27000</v>
      </c>
      <c r="I36" s="204">
        <v>20000</v>
      </c>
      <c r="J36" s="204">
        <v>10160</v>
      </c>
      <c r="K36" s="204">
        <v>27000</v>
      </c>
      <c r="L36" s="204">
        <v>27000</v>
      </c>
      <c r="M36" s="204">
        <v>50320</v>
      </c>
      <c r="N36" s="204">
        <v>40000</v>
      </c>
      <c r="O36" s="204">
        <v>40000</v>
      </c>
      <c r="P36" s="204">
        <v>48200</v>
      </c>
      <c r="Q36" s="204">
        <v>31300</v>
      </c>
      <c r="R36" s="204">
        <v>45900</v>
      </c>
      <c r="S36" s="204">
        <v>25500</v>
      </c>
      <c r="T36" s="204">
        <v>36800</v>
      </c>
      <c r="U36" s="204">
        <v>40400</v>
      </c>
      <c r="V36" s="204">
        <v>42100</v>
      </c>
      <c r="W36" s="204">
        <v>19000</v>
      </c>
      <c r="X36" s="204">
        <v>26000</v>
      </c>
      <c r="Y36" s="204">
        <v>25000</v>
      </c>
      <c r="Z36" s="204">
        <v>28000</v>
      </c>
      <c r="AA36" s="204">
        <v>28900</v>
      </c>
      <c r="AB36" s="204">
        <v>25000</v>
      </c>
      <c r="AC36" s="204">
        <v>28000</v>
      </c>
      <c r="AD36" s="204">
        <v>30049</v>
      </c>
      <c r="AE36" s="204">
        <v>27000</v>
      </c>
      <c r="AF36" s="204">
        <v>42000</v>
      </c>
      <c r="AG36" s="204">
        <v>45509</v>
      </c>
      <c r="AH36" s="204">
        <v>51000</v>
      </c>
      <c r="AI36" s="204">
        <v>50000</v>
      </c>
      <c r="AJ36" s="204">
        <v>51000</v>
      </c>
      <c r="AK36" s="204">
        <v>53000</v>
      </c>
      <c r="AL36" s="204">
        <v>55000</v>
      </c>
      <c r="AM36" s="204">
        <v>58000</v>
      </c>
      <c r="AN36" s="204">
        <v>58000</v>
      </c>
      <c r="AO36" s="204">
        <v>59000</v>
      </c>
      <c r="AP36" s="204">
        <v>61000</v>
      </c>
      <c r="AQ36" s="204">
        <v>76000</v>
      </c>
      <c r="AR36" s="204">
        <v>78000</v>
      </c>
      <c r="AS36" s="204">
        <v>80000</v>
      </c>
      <c r="AT36" s="204">
        <v>82000</v>
      </c>
      <c r="AU36" s="204">
        <v>84000</v>
      </c>
      <c r="AV36" s="204">
        <v>84000</v>
      </c>
      <c r="AW36" s="204">
        <v>85000</v>
      </c>
      <c r="AX36" s="204">
        <v>86000</v>
      </c>
      <c r="AY36" s="204">
        <v>87000</v>
      </c>
      <c r="AZ36" s="204">
        <v>10000</v>
      </c>
      <c r="BA36" s="204">
        <v>13000</v>
      </c>
      <c r="BB36" s="204">
        <v>13000</v>
      </c>
      <c r="BC36" s="204">
        <v>13107</v>
      </c>
      <c r="BD36" s="204">
        <v>13382</v>
      </c>
      <c r="BE36" s="204">
        <v>13384</v>
      </c>
      <c r="BF36" s="204">
        <v>13393</v>
      </c>
      <c r="BG36" s="204">
        <v>13407</v>
      </c>
      <c r="BH36" s="204">
        <v>13069</v>
      </c>
      <c r="BI36" s="204">
        <v>13411</v>
      </c>
      <c r="BJ36" s="204">
        <v>13720</v>
      </c>
      <c r="BK36" s="204">
        <v>14223</v>
      </c>
    </row>
    <row r="37" spans="1:63" s="26" customFormat="1" x14ac:dyDescent="0.35">
      <c r="A37" s="204" t="s">
        <v>419</v>
      </c>
      <c r="B37" s="204" t="s">
        <v>6</v>
      </c>
      <c r="C37" s="204" t="s">
        <v>441</v>
      </c>
      <c r="D37" s="225"/>
      <c r="E37" s="204">
        <v>45000</v>
      </c>
      <c r="F37" s="204">
        <v>50000</v>
      </c>
      <c r="G37" s="204">
        <v>45000</v>
      </c>
      <c r="H37" s="204">
        <v>50000</v>
      </c>
      <c r="I37" s="204">
        <v>40000</v>
      </c>
      <c r="J37" s="204">
        <v>23369</v>
      </c>
      <c r="K37" s="204">
        <v>61000</v>
      </c>
      <c r="L37" s="204">
        <v>64000</v>
      </c>
      <c r="M37" s="204">
        <v>55640</v>
      </c>
      <c r="N37" s="204">
        <v>50000</v>
      </c>
      <c r="O37" s="204">
        <v>45000</v>
      </c>
      <c r="P37" s="204">
        <v>61900</v>
      </c>
      <c r="Q37" s="204">
        <v>50300</v>
      </c>
      <c r="R37" s="204">
        <v>63900</v>
      </c>
      <c r="S37" s="204">
        <v>56900</v>
      </c>
      <c r="T37" s="204">
        <v>31000</v>
      </c>
      <c r="U37" s="204">
        <v>31500</v>
      </c>
      <c r="V37" s="204">
        <v>31300</v>
      </c>
      <c r="W37" s="204">
        <v>22000</v>
      </c>
      <c r="X37" s="204">
        <v>16000</v>
      </c>
      <c r="Y37" s="204">
        <v>18000</v>
      </c>
      <c r="Z37" s="204">
        <v>20000</v>
      </c>
      <c r="AA37" s="204">
        <v>37200</v>
      </c>
      <c r="AB37" s="204">
        <v>39000</v>
      </c>
      <c r="AC37" s="204">
        <v>35000</v>
      </c>
      <c r="AD37" s="204">
        <v>39000</v>
      </c>
      <c r="AE37" s="204">
        <v>37000</v>
      </c>
      <c r="AF37" s="204">
        <v>38000</v>
      </c>
      <c r="AG37" s="204">
        <v>37557</v>
      </c>
      <c r="AH37" s="204">
        <v>39000</v>
      </c>
      <c r="AI37" s="204">
        <v>40000</v>
      </c>
      <c r="AJ37" s="204">
        <v>41000</v>
      </c>
      <c r="AK37" s="204">
        <v>43000</v>
      </c>
      <c r="AL37" s="204">
        <v>45000</v>
      </c>
      <c r="AM37" s="204">
        <v>45000</v>
      </c>
      <c r="AN37" s="204">
        <v>47000</v>
      </c>
      <c r="AO37" s="204">
        <v>46000</v>
      </c>
      <c r="AP37" s="204">
        <v>50000</v>
      </c>
      <c r="AQ37" s="204">
        <v>62000</v>
      </c>
      <c r="AR37" s="204">
        <v>60000</v>
      </c>
      <c r="AS37" s="204">
        <v>59000</v>
      </c>
      <c r="AT37" s="204">
        <v>59400</v>
      </c>
      <c r="AU37" s="204">
        <v>67000</v>
      </c>
      <c r="AV37" s="204">
        <v>69000</v>
      </c>
      <c r="AW37" s="204">
        <v>70000</v>
      </c>
      <c r="AX37" s="204">
        <v>71000</v>
      </c>
      <c r="AY37" s="204">
        <v>71000</v>
      </c>
      <c r="AZ37" s="204">
        <v>9000</v>
      </c>
      <c r="BA37" s="204">
        <v>11000</v>
      </c>
      <c r="BB37" s="204">
        <v>12000</v>
      </c>
      <c r="BC37" s="204">
        <v>12360</v>
      </c>
      <c r="BD37" s="204">
        <v>10135</v>
      </c>
      <c r="BE37" s="204">
        <v>12670</v>
      </c>
      <c r="BF37" s="204">
        <v>12683</v>
      </c>
      <c r="BG37" s="204">
        <v>12696</v>
      </c>
      <c r="BH37" s="204">
        <v>11433</v>
      </c>
      <c r="BI37" s="204">
        <v>12714</v>
      </c>
      <c r="BJ37" s="204">
        <v>12441</v>
      </c>
      <c r="BK37" s="204">
        <v>12697</v>
      </c>
    </row>
    <row r="38" spans="1:63" s="26" customFormat="1" x14ac:dyDescent="0.35">
      <c r="A38" s="204"/>
      <c r="B38" s="204"/>
      <c r="C38" s="204"/>
      <c r="D38" s="225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</row>
    <row r="39" spans="1:63" s="26" customFormat="1" x14ac:dyDescent="0.35">
      <c r="A39" s="204"/>
      <c r="B39" s="204"/>
      <c r="C39" s="204" t="s">
        <v>10</v>
      </c>
      <c r="D39" s="225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</row>
    <row r="40" spans="1:63" s="26" customFormat="1" x14ac:dyDescent="0.35">
      <c r="A40" s="204" t="s">
        <v>419</v>
      </c>
      <c r="B40" s="204" t="s">
        <v>6</v>
      </c>
      <c r="C40" s="204" t="s">
        <v>301</v>
      </c>
      <c r="D40" s="225"/>
      <c r="E40" s="204">
        <v>218107</v>
      </c>
      <c r="F40" s="204">
        <v>107000</v>
      </c>
      <c r="G40" s="204">
        <v>210000</v>
      </c>
      <c r="H40" s="204">
        <v>225000</v>
      </c>
      <c r="I40" s="204">
        <v>256000</v>
      </c>
      <c r="J40" s="204">
        <v>261000</v>
      </c>
      <c r="K40" s="204">
        <v>260000</v>
      </c>
      <c r="L40" s="204">
        <v>205000</v>
      </c>
      <c r="M40" s="204">
        <v>251800</v>
      </c>
      <c r="N40" s="204">
        <v>282122</v>
      </c>
      <c r="O40" s="204">
        <v>249469</v>
      </c>
      <c r="P40" s="204">
        <v>248163</v>
      </c>
      <c r="Q40" s="204">
        <v>259265</v>
      </c>
      <c r="R40" s="204">
        <v>163265</v>
      </c>
      <c r="S40" s="204">
        <v>104163</v>
      </c>
      <c r="T40" s="204">
        <v>80653</v>
      </c>
      <c r="U40" s="204">
        <v>45061</v>
      </c>
      <c r="V40" s="204">
        <v>65959</v>
      </c>
      <c r="W40" s="204">
        <v>19918</v>
      </c>
      <c r="X40" s="204">
        <v>13388</v>
      </c>
      <c r="Y40" s="204">
        <v>16653</v>
      </c>
      <c r="Z40" s="204">
        <v>16653</v>
      </c>
      <c r="AA40" s="204">
        <v>32000</v>
      </c>
      <c r="AB40" s="204">
        <v>38000</v>
      </c>
      <c r="AC40" s="204">
        <v>52000</v>
      </c>
      <c r="AD40" s="204">
        <v>28800</v>
      </c>
      <c r="AE40" s="204">
        <v>18800</v>
      </c>
      <c r="AF40" s="204">
        <v>16200</v>
      </c>
      <c r="AG40" s="204">
        <v>15500</v>
      </c>
      <c r="AH40" s="204">
        <v>19100</v>
      </c>
      <c r="AI40" s="204">
        <v>26600</v>
      </c>
      <c r="AJ40" s="204">
        <v>22100</v>
      </c>
      <c r="AK40" s="204">
        <v>36000</v>
      </c>
      <c r="AL40" s="204">
        <v>37500</v>
      </c>
      <c r="AM40" s="204">
        <v>38500</v>
      </c>
      <c r="AN40" s="204">
        <v>54000</v>
      </c>
      <c r="AO40" s="204">
        <v>37000</v>
      </c>
      <c r="AP40" s="204">
        <v>45100</v>
      </c>
      <c r="AQ40" s="204">
        <v>66000</v>
      </c>
      <c r="AR40" s="204">
        <v>76000</v>
      </c>
      <c r="AS40" s="204">
        <v>60000</v>
      </c>
      <c r="AT40" s="204">
        <v>65000</v>
      </c>
      <c r="AU40" s="204">
        <v>78000</v>
      </c>
      <c r="AV40" s="204">
        <v>78000</v>
      </c>
      <c r="AW40" s="204">
        <v>63000</v>
      </c>
      <c r="AX40" s="204">
        <v>80000</v>
      </c>
      <c r="AY40" s="204">
        <v>40000</v>
      </c>
      <c r="AZ40" s="204">
        <v>75000</v>
      </c>
      <c r="BA40" s="204">
        <v>53000</v>
      </c>
      <c r="BB40" s="204">
        <v>83500</v>
      </c>
      <c r="BC40" s="204">
        <v>144400</v>
      </c>
      <c r="BD40" s="204">
        <v>53000</v>
      </c>
      <c r="BE40" s="204">
        <v>49000</v>
      </c>
      <c r="BF40" s="204">
        <v>76000</v>
      </c>
      <c r="BG40" s="204">
        <v>63500</v>
      </c>
      <c r="BH40" s="204">
        <v>85700</v>
      </c>
      <c r="BI40" s="204">
        <v>119000</v>
      </c>
      <c r="BJ40" s="204">
        <v>87300</v>
      </c>
      <c r="BK40" s="204">
        <v>103000</v>
      </c>
    </row>
    <row r="41" spans="1:63" s="26" customFormat="1" x14ac:dyDescent="0.35">
      <c r="A41" s="204" t="s">
        <v>419</v>
      </c>
      <c r="B41" s="204" t="s">
        <v>6</v>
      </c>
      <c r="C41" s="204" t="s">
        <v>298</v>
      </c>
      <c r="D41" s="225"/>
      <c r="E41" s="204">
        <v>34000</v>
      </c>
      <c r="F41" s="204">
        <v>34000</v>
      </c>
      <c r="G41" s="204">
        <v>35000</v>
      </c>
      <c r="H41" s="204">
        <v>30000</v>
      </c>
      <c r="I41" s="204">
        <v>30000</v>
      </c>
      <c r="J41" s="204">
        <v>34000</v>
      </c>
      <c r="K41" s="204">
        <v>17000</v>
      </c>
      <c r="L41" s="204">
        <v>23000</v>
      </c>
      <c r="M41" s="204">
        <v>21800</v>
      </c>
      <c r="N41" s="204">
        <v>17000</v>
      </c>
      <c r="O41" s="204">
        <v>31000</v>
      </c>
      <c r="P41" s="204">
        <v>28500</v>
      </c>
      <c r="Q41" s="204">
        <v>30700</v>
      </c>
      <c r="R41" s="204">
        <v>30000</v>
      </c>
      <c r="S41" s="204">
        <v>39100</v>
      </c>
      <c r="T41" s="204">
        <v>39720</v>
      </c>
      <c r="U41" s="204">
        <v>38100</v>
      </c>
      <c r="V41" s="204">
        <v>39600</v>
      </c>
      <c r="W41" s="204">
        <v>16000</v>
      </c>
      <c r="X41" s="204">
        <v>20000</v>
      </c>
      <c r="Y41" s="204">
        <v>25000</v>
      </c>
      <c r="Z41" s="204">
        <v>35000</v>
      </c>
      <c r="AA41" s="204">
        <v>42000</v>
      </c>
      <c r="AB41" s="204">
        <v>39000</v>
      </c>
      <c r="AC41" s="204">
        <v>33000</v>
      </c>
      <c r="AD41" s="204">
        <v>34614</v>
      </c>
      <c r="AE41" s="204">
        <v>33000</v>
      </c>
      <c r="AF41" s="204">
        <v>36000</v>
      </c>
      <c r="AG41" s="204">
        <v>45800</v>
      </c>
      <c r="AH41" s="204">
        <v>61830</v>
      </c>
      <c r="AI41" s="204">
        <v>61000</v>
      </c>
      <c r="AJ41" s="204">
        <v>72000</v>
      </c>
      <c r="AK41" s="204">
        <v>75000</v>
      </c>
      <c r="AL41" s="204">
        <v>70000</v>
      </c>
      <c r="AM41" s="204">
        <v>71000</v>
      </c>
      <c r="AN41" s="204">
        <v>73000</v>
      </c>
      <c r="AO41" s="204">
        <v>73000</v>
      </c>
      <c r="AP41" s="204">
        <v>77000</v>
      </c>
      <c r="AQ41" s="204">
        <v>93000</v>
      </c>
      <c r="AR41" s="204">
        <v>97000</v>
      </c>
      <c r="AS41" s="204">
        <v>102000</v>
      </c>
      <c r="AT41" s="204">
        <v>106000</v>
      </c>
      <c r="AU41" s="204">
        <v>120000</v>
      </c>
      <c r="AV41" s="204">
        <v>125000</v>
      </c>
      <c r="AW41" s="204">
        <v>161000</v>
      </c>
      <c r="AX41" s="204">
        <v>166000</v>
      </c>
      <c r="AY41" s="204">
        <v>168000</v>
      </c>
      <c r="AZ41" s="204">
        <v>99000</v>
      </c>
      <c r="BA41" s="204">
        <v>115000</v>
      </c>
      <c r="BB41" s="204">
        <v>119000</v>
      </c>
      <c r="BC41" s="204">
        <v>141926</v>
      </c>
      <c r="BD41" s="204">
        <v>124000</v>
      </c>
      <c r="BE41" s="204">
        <v>124208</v>
      </c>
      <c r="BF41" s="204">
        <v>144982</v>
      </c>
      <c r="BG41" s="204">
        <v>145000</v>
      </c>
      <c r="BH41" s="204">
        <v>135000</v>
      </c>
      <c r="BI41" s="204">
        <v>146000</v>
      </c>
      <c r="BJ41" s="204">
        <v>144000</v>
      </c>
      <c r="BK41" s="204">
        <v>144000</v>
      </c>
    </row>
    <row r="42" spans="1:63" s="26" customFormat="1" x14ac:dyDescent="0.35">
      <c r="A42" s="204" t="s">
        <v>419</v>
      </c>
      <c r="B42" s="204" t="s">
        <v>6</v>
      </c>
      <c r="C42" s="204" t="s">
        <v>302</v>
      </c>
      <c r="D42" s="225"/>
      <c r="E42" s="204">
        <v>120000</v>
      </c>
      <c r="F42" s="204">
        <v>128000</v>
      </c>
      <c r="G42" s="204">
        <v>131000</v>
      </c>
      <c r="H42" s="204">
        <v>128000</v>
      </c>
      <c r="I42" s="204">
        <v>130000</v>
      </c>
      <c r="J42" s="204">
        <v>150000</v>
      </c>
      <c r="K42" s="204">
        <v>163000</v>
      </c>
      <c r="L42" s="204">
        <v>176000</v>
      </c>
      <c r="M42" s="204">
        <v>210000</v>
      </c>
      <c r="N42" s="204">
        <v>244000</v>
      </c>
      <c r="O42" s="204">
        <v>251000</v>
      </c>
      <c r="P42" s="204">
        <v>233900</v>
      </c>
      <c r="Q42" s="204">
        <v>212200</v>
      </c>
      <c r="R42" s="204">
        <v>199700</v>
      </c>
      <c r="S42" s="204">
        <v>194400</v>
      </c>
      <c r="T42" s="204">
        <v>176900</v>
      </c>
      <c r="U42" s="204">
        <v>192600</v>
      </c>
      <c r="V42" s="204">
        <v>187200</v>
      </c>
      <c r="W42" s="204">
        <v>80000</v>
      </c>
      <c r="X42" s="204">
        <v>70000</v>
      </c>
      <c r="Y42" s="204">
        <v>90000</v>
      </c>
      <c r="Z42" s="204">
        <v>90000</v>
      </c>
      <c r="AA42" s="204">
        <v>99000</v>
      </c>
      <c r="AB42" s="204">
        <v>102000</v>
      </c>
      <c r="AC42" s="204">
        <v>93000</v>
      </c>
      <c r="AD42" s="204">
        <v>118000</v>
      </c>
      <c r="AE42" s="204">
        <v>122000</v>
      </c>
      <c r="AF42" s="204">
        <v>134000</v>
      </c>
      <c r="AG42" s="204">
        <v>145823</v>
      </c>
      <c r="AH42" s="204">
        <v>158000</v>
      </c>
      <c r="AI42" s="204">
        <v>144000</v>
      </c>
      <c r="AJ42" s="204">
        <v>147000</v>
      </c>
      <c r="AK42" s="204">
        <v>153000</v>
      </c>
      <c r="AL42" s="204">
        <v>142000</v>
      </c>
      <c r="AM42" s="204">
        <v>144000</v>
      </c>
      <c r="AN42" s="204">
        <v>125000</v>
      </c>
      <c r="AO42" s="204">
        <v>134000</v>
      </c>
      <c r="AP42" s="204">
        <v>140000</v>
      </c>
      <c r="AQ42" s="204">
        <v>137000</v>
      </c>
      <c r="AR42" s="204">
        <v>139000</v>
      </c>
      <c r="AS42" s="204">
        <v>146000</v>
      </c>
      <c r="AT42" s="204">
        <v>148000</v>
      </c>
      <c r="AU42" s="204">
        <v>220000</v>
      </c>
      <c r="AV42" s="204">
        <v>221000</v>
      </c>
      <c r="AW42" s="204">
        <v>225000</v>
      </c>
      <c r="AX42" s="204">
        <v>230000</v>
      </c>
      <c r="AY42" s="204">
        <v>235000</v>
      </c>
      <c r="AZ42" s="204">
        <v>229636</v>
      </c>
      <c r="BA42" s="204">
        <v>257967</v>
      </c>
      <c r="BB42" s="204">
        <v>275767</v>
      </c>
      <c r="BC42" s="204">
        <v>327000</v>
      </c>
      <c r="BD42" s="204">
        <v>295000</v>
      </c>
      <c r="BE42" s="204">
        <v>295306</v>
      </c>
      <c r="BF42" s="204">
        <v>295601</v>
      </c>
      <c r="BG42" s="204">
        <v>295897</v>
      </c>
      <c r="BH42" s="204">
        <v>274844</v>
      </c>
      <c r="BI42" s="204">
        <v>296578</v>
      </c>
      <c r="BJ42" s="204">
        <v>193236</v>
      </c>
      <c r="BK42" s="204">
        <v>160000</v>
      </c>
    </row>
    <row r="43" spans="1:63" s="26" customFormat="1" x14ac:dyDescent="0.35">
      <c r="A43" s="204" t="s">
        <v>419</v>
      </c>
      <c r="B43" s="204" t="s">
        <v>6</v>
      </c>
      <c r="C43" s="204" t="s">
        <v>355</v>
      </c>
      <c r="D43" s="225"/>
      <c r="E43" s="204">
        <v>1000</v>
      </c>
      <c r="F43" s="204">
        <v>1000</v>
      </c>
      <c r="G43" s="204">
        <v>400</v>
      </c>
      <c r="H43" s="204">
        <v>1000</v>
      </c>
      <c r="I43" s="204">
        <v>1000</v>
      </c>
      <c r="J43" s="204">
        <v>1000</v>
      </c>
      <c r="K43" s="204">
        <v>3000</v>
      </c>
      <c r="L43" s="204">
        <v>7000</v>
      </c>
      <c r="M43" s="204">
        <v>4000</v>
      </c>
      <c r="N43" s="204">
        <v>5000</v>
      </c>
      <c r="O43" s="204">
        <v>4000</v>
      </c>
      <c r="P43" s="204">
        <v>7000</v>
      </c>
      <c r="Q43" s="204">
        <v>5000</v>
      </c>
      <c r="R43" s="204">
        <v>4000</v>
      </c>
      <c r="S43" s="204">
        <v>4000</v>
      </c>
      <c r="T43" s="204">
        <v>8000</v>
      </c>
      <c r="U43" s="204">
        <v>6000</v>
      </c>
      <c r="V43" s="204">
        <v>6000</v>
      </c>
      <c r="W43" s="204">
        <v>3000</v>
      </c>
      <c r="X43" s="204">
        <v>3000</v>
      </c>
      <c r="Y43" s="204">
        <v>5000</v>
      </c>
      <c r="Z43" s="204">
        <v>6000</v>
      </c>
      <c r="AA43" s="204">
        <v>7000</v>
      </c>
      <c r="AB43" s="204">
        <v>8000</v>
      </c>
      <c r="AC43" s="204">
        <v>8000</v>
      </c>
      <c r="AD43" s="204">
        <v>9528</v>
      </c>
      <c r="AE43" s="204">
        <v>8000</v>
      </c>
      <c r="AF43" s="204">
        <v>14000</v>
      </c>
      <c r="AG43" s="204">
        <v>15788</v>
      </c>
      <c r="AH43" s="204">
        <v>36944</v>
      </c>
      <c r="AI43" s="204">
        <v>59000</v>
      </c>
      <c r="AJ43" s="204">
        <v>59000</v>
      </c>
      <c r="AK43" s="204">
        <v>67000</v>
      </c>
      <c r="AL43" s="204">
        <v>75000</v>
      </c>
      <c r="AM43" s="204">
        <v>79000</v>
      </c>
      <c r="AN43" s="204">
        <v>87000</v>
      </c>
      <c r="AO43" s="204">
        <v>84000</v>
      </c>
      <c r="AP43" s="204">
        <v>92000</v>
      </c>
      <c r="AQ43" s="204">
        <v>101000</v>
      </c>
      <c r="AR43" s="204">
        <v>128000</v>
      </c>
      <c r="AS43" s="204">
        <v>144000</v>
      </c>
      <c r="AT43" s="204">
        <v>166000</v>
      </c>
      <c r="AU43" s="204">
        <v>187000</v>
      </c>
      <c r="AV43" s="204">
        <v>158000</v>
      </c>
      <c r="AW43" s="204">
        <v>158000</v>
      </c>
      <c r="AX43" s="204">
        <v>175000</v>
      </c>
      <c r="AY43" s="204">
        <v>176000</v>
      </c>
      <c r="AZ43" s="204">
        <v>22000</v>
      </c>
      <c r="BA43" s="204">
        <v>27000</v>
      </c>
      <c r="BB43" s="204">
        <v>27000</v>
      </c>
      <c r="BC43" s="204">
        <v>31847</v>
      </c>
      <c r="BD43" s="204">
        <v>23000</v>
      </c>
      <c r="BE43" s="204">
        <v>23205</v>
      </c>
      <c r="BF43" s="204">
        <v>27929</v>
      </c>
      <c r="BG43" s="204">
        <v>28013</v>
      </c>
      <c r="BH43" s="204">
        <v>25730</v>
      </c>
      <c r="BI43" s="204">
        <v>28097</v>
      </c>
      <c r="BJ43" s="204">
        <v>27222</v>
      </c>
      <c r="BK43" s="204">
        <v>28000</v>
      </c>
    </row>
    <row r="44" spans="1:63" s="26" customFormat="1" x14ac:dyDescent="0.35">
      <c r="A44" s="204" t="s">
        <v>419</v>
      </c>
      <c r="B44" s="204" t="s">
        <v>6</v>
      </c>
      <c r="C44" s="204" t="s">
        <v>439</v>
      </c>
      <c r="D44" s="225"/>
      <c r="E44" s="204">
        <v>1747</v>
      </c>
      <c r="F44" s="204">
        <v>2644</v>
      </c>
      <c r="G44" s="204">
        <v>2545</v>
      </c>
      <c r="H44" s="204">
        <v>2040</v>
      </c>
      <c r="I44" s="204">
        <v>2000</v>
      </c>
      <c r="J44" s="204">
        <v>1960</v>
      </c>
      <c r="K44" s="204">
        <v>1743</v>
      </c>
      <c r="L44" s="204">
        <v>1820</v>
      </c>
      <c r="M44" s="204">
        <v>2450</v>
      </c>
      <c r="N44" s="204">
        <v>1482</v>
      </c>
      <c r="O44" s="204">
        <v>2000</v>
      </c>
      <c r="P44" s="204">
        <v>1500</v>
      </c>
      <c r="Q44" s="204">
        <v>1500</v>
      </c>
      <c r="R44" s="204">
        <v>800</v>
      </c>
      <c r="S44" s="204">
        <v>500</v>
      </c>
      <c r="T44" s="204">
        <v>500</v>
      </c>
      <c r="U44" s="204">
        <v>500</v>
      </c>
      <c r="V44" s="204">
        <v>500</v>
      </c>
      <c r="W44" s="204">
        <v>500</v>
      </c>
      <c r="X44" s="204">
        <v>500</v>
      </c>
      <c r="Y44" s="204">
        <v>500</v>
      </c>
      <c r="Z44" s="204">
        <v>500</v>
      </c>
      <c r="AA44" s="204">
        <v>700</v>
      </c>
      <c r="AB44" s="204">
        <v>700</v>
      </c>
      <c r="AC44" s="204">
        <v>700</v>
      </c>
      <c r="AD44" s="204">
        <v>1000</v>
      </c>
      <c r="AE44" s="204">
        <v>1000</v>
      </c>
      <c r="AF44" s="204">
        <v>1000</v>
      </c>
      <c r="AG44" s="204">
        <v>1000</v>
      </c>
      <c r="AH44" s="204">
        <v>1237</v>
      </c>
      <c r="AI44" s="204">
        <v>859</v>
      </c>
      <c r="AJ44" s="204">
        <v>800</v>
      </c>
      <c r="AK44" s="204">
        <v>1000</v>
      </c>
      <c r="AL44" s="204">
        <v>897</v>
      </c>
      <c r="AM44" s="204">
        <v>800</v>
      </c>
      <c r="AN44" s="204">
        <v>900</v>
      </c>
      <c r="AO44" s="204">
        <v>921</v>
      </c>
      <c r="AP44" s="204">
        <v>944</v>
      </c>
      <c r="AQ44" s="204">
        <v>940</v>
      </c>
      <c r="AR44" s="204">
        <v>947</v>
      </c>
      <c r="AS44" s="204">
        <v>956</v>
      </c>
      <c r="AT44" s="204">
        <v>961</v>
      </c>
      <c r="AU44" s="204">
        <v>1000</v>
      </c>
      <c r="AV44" s="204">
        <v>1000</v>
      </c>
      <c r="AW44" s="204">
        <v>1000</v>
      </c>
      <c r="AX44" s="204">
        <v>1000</v>
      </c>
      <c r="AY44" s="204">
        <v>1000</v>
      </c>
      <c r="AZ44" s="204">
        <v>1000</v>
      </c>
      <c r="BA44" s="204">
        <v>1000</v>
      </c>
      <c r="BB44" s="204">
        <v>1000</v>
      </c>
      <c r="BC44" s="204">
        <v>1000</v>
      </c>
      <c r="BD44" s="204">
        <v>1000</v>
      </c>
      <c r="BE44" s="204">
        <v>1000</v>
      </c>
      <c r="BF44" s="204">
        <v>1000</v>
      </c>
      <c r="BG44" s="204">
        <v>1000</v>
      </c>
      <c r="BH44" s="204">
        <v>1000</v>
      </c>
      <c r="BI44" s="204">
        <v>1000</v>
      </c>
      <c r="BJ44" s="204">
        <v>1000</v>
      </c>
      <c r="BK44" s="204">
        <v>1013</v>
      </c>
    </row>
    <row r="45" spans="1:63" s="26" customFormat="1" x14ac:dyDescent="0.35">
      <c r="A45" s="204" t="s">
        <v>419</v>
      </c>
      <c r="B45" s="204" t="s">
        <v>6</v>
      </c>
      <c r="C45" s="204" t="s">
        <v>443</v>
      </c>
      <c r="D45" s="225"/>
      <c r="E45" s="204">
        <v>3000</v>
      </c>
      <c r="F45" s="204">
        <v>3000</v>
      </c>
      <c r="G45" s="204">
        <v>3000</v>
      </c>
      <c r="H45" s="204">
        <v>4000</v>
      </c>
      <c r="I45" s="204">
        <v>5000</v>
      </c>
      <c r="J45" s="204">
        <v>6000</v>
      </c>
      <c r="K45" s="204">
        <v>6000</v>
      </c>
      <c r="L45" s="204">
        <v>7000</v>
      </c>
      <c r="M45" s="204">
        <v>6000</v>
      </c>
      <c r="N45" s="204">
        <v>6000</v>
      </c>
      <c r="O45" s="204">
        <v>6000</v>
      </c>
      <c r="P45" s="204">
        <v>6000</v>
      </c>
      <c r="Q45" s="204">
        <v>8000</v>
      </c>
      <c r="R45" s="204">
        <v>12000</v>
      </c>
      <c r="S45" s="204">
        <v>14000</v>
      </c>
      <c r="T45" s="204">
        <v>15000</v>
      </c>
      <c r="U45" s="204">
        <v>16000</v>
      </c>
      <c r="V45" s="204">
        <v>17000</v>
      </c>
      <c r="W45" s="204">
        <v>17500</v>
      </c>
      <c r="X45" s="204">
        <v>17500</v>
      </c>
      <c r="Y45" s="204">
        <v>18000</v>
      </c>
      <c r="Z45" s="204">
        <v>18000</v>
      </c>
      <c r="AA45" s="204">
        <v>20000</v>
      </c>
      <c r="AB45" s="204">
        <v>20000</v>
      </c>
      <c r="AC45" s="204">
        <v>20000</v>
      </c>
      <c r="AD45" s="204">
        <v>21000</v>
      </c>
      <c r="AE45" s="204">
        <v>22000</v>
      </c>
      <c r="AF45" s="204">
        <v>23000</v>
      </c>
      <c r="AG45" s="204">
        <v>24000</v>
      </c>
      <c r="AH45" s="204">
        <v>25000</v>
      </c>
      <c r="AI45" s="204">
        <v>25000</v>
      </c>
      <c r="AJ45" s="204">
        <v>23000</v>
      </c>
      <c r="AK45" s="204">
        <v>25000</v>
      </c>
      <c r="AL45" s="204">
        <v>25000</v>
      </c>
      <c r="AM45" s="204">
        <v>23000</v>
      </c>
      <c r="AN45" s="204">
        <v>24000</v>
      </c>
      <c r="AO45" s="204">
        <v>25000</v>
      </c>
      <c r="AP45" s="204">
        <v>26000</v>
      </c>
      <c r="AQ45" s="204">
        <v>27000</v>
      </c>
      <c r="AR45" s="204">
        <v>28000</v>
      </c>
      <c r="AS45" s="204">
        <v>29471</v>
      </c>
      <c r="AT45" s="204">
        <v>30563</v>
      </c>
      <c r="AU45" s="204">
        <v>31649</v>
      </c>
      <c r="AV45" s="204">
        <v>32734</v>
      </c>
      <c r="AW45" s="204">
        <v>34073</v>
      </c>
      <c r="AX45" s="204">
        <v>35274</v>
      </c>
      <c r="AY45" s="204">
        <v>34315</v>
      </c>
      <c r="AZ45" s="204">
        <v>36764</v>
      </c>
      <c r="BA45" s="204">
        <v>38436</v>
      </c>
      <c r="BB45" s="204">
        <v>40004</v>
      </c>
      <c r="BC45" s="204">
        <v>40889</v>
      </c>
      <c r="BD45" s="204">
        <v>45000</v>
      </c>
      <c r="BE45" s="204">
        <v>45000</v>
      </c>
      <c r="BF45" s="204">
        <v>45762</v>
      </c>
      <c r="BG45" s="204">
        <v>46015</v>
      </c>
      <c r="BH45" s="204">
        <v>47116</v>
      </c>
      <c r="BI45" s="204">
        <v>48278</v>
      </c>
      <c r="BJ45" s="204">
        <v>49441</v>
      </c>
      <c r="BK45" s="204">
        <v>50603</v>
      </c>
    </row>
    <row r="47" spans="1:63" s="26" customFormat="1" x14ac:dyDescent="0.35">
      <c r="A47" s="204" t="s">
        <v>419</v>
      </c>
      <c r="B47" s="204" t="s">
        <v>6</v>
      </c>
      <c r="C47" s="204" t="s">
        <v>357</v>
      </c>
      <c r="D47" s="225"/>
      <c r="E47" s="204">
        <v>800</v>
      </c>
      <c r="F47" s="204">
        <v>900</v>
      </c>
      <c r="G47" s="204">
        <v>1000</v>
      </c>
      <c r="H47" s="204">
        <v>1000</v>
      </c>
      <c r="I47" s="204">
        <v>1100</v>
      </c>
      <c r="J47" s="204">
        <v>1200</v>
      </c>
      <c r="K47" s="204">
        <v>1300</v>
      </c>
      <c r="L47" s="204">
        <v>1300</v>
      </c>
      <c r="M47" s="204">
        <v>1400</v>
      </c>
      <c r="N47" s="204">
        <v>1450</v>
      </c>
      <c r="O47" s="204">
        <v>1500</v>
      </c>
      <c r="P47" s="204">
        <v>1550</v>
      </c>
      <c r="Q47" s="204">
        <v>1600</v>
      </c>
      <c r="R47" s="204">
        <v>1650</v>
      </c>
      <c r="S47" s="204">
        <v>1700</v>
      </c>
      <c r="T47" s="204">
        <v>1750</v>
      </c>
      <c r="U47" s="204">
        <v>1800</v>
      </c>
      <c r="V47" s="204">
        <v>1850</v>
      </c>
      <c r="W47" s="204">
        <v>1900</v>
      </c>
      <c r="X47" s="204">
        <v>1900</v>
      </c>
      <c r="Y47" s="204">
        <v>1950</v>
      </c>
      <c r="Z47" s="204">
        <v>2000</v>
      </c>
      <c r="AA47" s="204">
        <v>2150</v>
      </c>
      <c r="AB47" s="204">
        <v>2150</v>
      </c>
      <c r="AC47" s="204">
        <v>2150</v>
      </c>
      <c r="AD47" s="204">
        <v>2000</v>
      </c>
      <c r="AE47" s="204">
        <v>2000</v>
      </c>
      <c r="AF47" s="204">
        <v>2000</v>
      </c>
      <c r="AG47" s="204">
        <v>2000</v>
      </c>
      <c r="AH47" s="204">
        <v>43000</v>
      </c>
      <c r="AI47" s="204">
        <v>43000</v>
      </c>
      <c r="AJ47" s="204">
        <v>43000</v>
      </c>
      <c r="AK47" s="204">
        <v>44000</v>
      </c>
      <c r="AL47" s="204">
        <v>44000</v>
      </c>
      <c r="AM47" s="204">
        <v>45000</v>
      </c>
      <c r="AN47" s="204">
        <v>45000</v>
      </c>
      <c r="AO47" s="204">
        <v>46000</v>
      </c>
      <c r="AP47" s="204">
        <v>57000</v>
      </c>
      <c r="AQ47" s="204">
        <v>65000</v>
      </c>
      <c r="AR47" s="204">
        <v>79000</v>
      </c>
      <c r="AS47" s="204">
        <v>99000</v>
      </c>
      <c r="AT47" s="204">
        <v>124000</v>
      </c>
      <c r="AU47" s="204">
        <v>160000</v>
      </c>
      <c r="AV47" s="204">
        <v>163900</v>
      </c>
      <c r="AW47" s="204">
        <v>172700</v>
      </c>
      <c r="AX47" s="204">
        <v>172700</v>
      </c>
      <c r="AY47" s="204">
        <v>172700</v>
      </c>
      <c r="AZ47" s="204">
        <v>190000</v>
      </c>
      <c r="BA47" s="204">
        <v>234000</v>
      </c>
      <c r="BB47" s="204">
        <v>275767</v>
      </c>
      <c r="BC47" s="204">
        <v>265000</v>
      </c>
      <c r="BD47" s="204">
        <v>230000</v>
      </c>
      <c r="BE47" s="204">
        <v>238000</v>
      </c>
      <c r="BF47" s="204">
        <v>242840</v>
      </c>
      <c r="BG47" s="204">
        <v>244647</v>
      </c>
      <c r="BH47" s="204">
        <v>237219</v>
      </c>
      <c r="BI47" s="204">
        <v>243150</v>
      </c>
      <c r="BJ47" s="204">
        <v>272328</v>
      </c>
      <c r="BK47" s="204">
        <v>260000</v>
      </c>
    </row>
    <row r="48" spans="1:63" s="26" customFormat="1" x14ac:dyDescent="0.35">
      <c r="D48" s="18"/>
    </row>
    <row r="52" spans="1:63" x14ac:dyDescent="0.35">
      <c r="C52" s="55" t="s">
        <v>482</v>
      </c>
    </row>
    <row r="53" spans="1:63" s="26" customFormat="1" x14ac:dyDescent="0.35">
      <c r="A53" s="204" t="s">
        <v>419</v>
      </c>
      <c r="B53" s="204" t="s">
        <v>6</v>
      </c>
      <c r="C53" s="204" t="s">
        <v>341</v>
      </c>
      <c r="D53" s="225"/>
      <c r="E53" s="204">
        <v>16022</v>
      </c>
      <c r="F53" s="204">
        <v>6705</v>
      </c>
      <c r="G53" s="204">
        <v>15092</v>
      </c>
      <c r="H53" s="204">
        <v>15996</v>
      </c>
      <c r="I53" s="204">
        <v>18812</v>
      </c>
      <c r="J53" s="204">
        <v>18971</v>
      </c>
      <c r="K53" s="204">
        <v>19365</v>
      </c>
      <c r="L53" s="204">
        <v>14239</v>
      </c>
      <c r="M53" s="204">
        <v>17600</v>
      </c>
      <c r="N53" s="204">
        <v>19341</v>
      </c>
      <c r="O53" s="204">
        <v>16733</v>
      </c>
      <c r="P53" s="204">
        <v>17178</v>
      </c>
      <c r="Q53" s="204">
        <v>17579</v>
      </c>
      <c r="R53" s="204">
        <v>8181</v>
      </c>
      <c r="S53" s="204">
        <v>5385</v>
      </c>
      <c r="T53" s="204">
        <v>5429</v>
      </c>
      <c r="U53" s="204">
        <v>1897</v>
      </c>
      <c r="V53" s="204">
        <v>4332</v>
      </c>
      <c r="W53" s="204">
        <v>861</v>
      </c>
      <c r="X53" s="204">
        <v>791</v>
      </c>
      <c r="Y53" s="204">
        <v>986</v>
      </c>
      <c r="Z53" s="204">
        <v>939</v>
      </c>
      <c r="AA53" s="204">
        <v>2109</v>
      </c>
      <c r="AB53" s="204">
        <v>2628</v>
      </c>
      <c r="AC53" s="204">
        <v>3708</v>
      </c>
      <c r="AD53" s="204">
        <v>1992</v>
      </c>
      <c r="AE53" s="204">
        <v>1287</v>
      </c>
      <c r="AF53" s="204">
        <v>1054</v>
      </c>
      <c r="AG53" s="204">
        <v>1094</v>
      </c>
      <c r="AH53" s="204">
        <v>1226</v>
      </c>
      <c r="AI53" s="204">
        <v>1742</v>
      </c>
      <c r="AJ53" s="204">
        <v>1378</v>
      </c>
      <c r="AK53" s="204">
        <v>2640</v>
      </c>
      <c r="AL53" s="204">
        <v>3013</v>
      </c>
      <c r="AM53" s="204">
        <v>3011</v>
      </c>
      <c r="AN53" s="204">
        <v>4188</v>
      </c>
      <c r="AO53" s="204">
        <v>2697</v>
      </c>
      <c r="AP53" s="204">
        <v>2910</v>
      </c>
      <c r="AQ53" s="204">
        <v>4597</v>
      </c>
      <c r="AR53" s="204">
        <v>5411</v>
      </c>
      <c r="AS53" s="204">
        <v>6600</v>
      </c>
      <c r="AT53" s="204">
        <v>5500</v>
      </c>
      <c r="AU53" s="204">
        <v>5700</v>
      </c>
      <c r="AV53" s="204">
        <v>7700</v>
      </c>
      <c r="AW53" s="204">
        <v>5400</v>
      </c>
      <c r="AX53" s="204">
        <v>7850</v>
      </c>
      <c r="AY53" s="204">
        <v>3030</v>
      </c>
      <c r="AZ53" s="204">
        <v>7300</v>
      </c>
      <c r="BA53" s="204">
        <v>6400</v>
      </c>
      <c r="BB53" s="204">
        <v>5000</v>
      </c>
      <c r="BC53" s="204">
        <v>8100</v>
      </c>
      <c r="BD53" s="204">
        <v>10900</v>
      </c>
      <c r="BE53" s="204">
        <v>5500</v>
      </c>
      <c r="BF53" s="204">
        <v>3800</v>
      </c>
      <c r="BG53" s="204">
        <v>4700</v>
      </c>
      <c r="BH53" s="204">
        <v>5600</v>
      </c>
      <c r="BI53" s="204">
        <v>7800</v>
      </c>
      <c r="BJ53" s="204">
        <v>10500</v>
      </c>
    </row>
    <row r="54" spans="1:63" s="26" customFormat="1" x14ac:dyDescent="0.35">
      <c r="A54" s="204" t="s">
        <v>419</v>
      </c>
      <c r="B54" s="204" t="s">
        <v>6</v>
      </c>
      <c r="C54" s="204" t="s">
        <v>342</v>
      </c>
      <c r="D54" s="225"/>
      <c r="E54" s="204">
        <v>4277</v>
      </c>
      <c r="F54" s="204">
        <v>4562</v>
      </c>
      <c r="G54" s="204">
        <v>4675</v>
      </c>
      <c r="H54" s="204">
        <v>4564</v>
      </c>
      <c r="I54" s="204">
        <v>4633</v>
      </c>
      <c r="J54" s="204">
        <v>5346</v>
      </c>
      <c r="K54" s="204">
        <v>5815</v>
      </c>
      <c r="L54" s="204">
        <v>6273</v>
      </c>
      <c r="M54" s="204">
        <v>7485</v>
      </c>
      <c r="N54" s="204">
        <v>8703</v>
      </c>
      <c r="O54" s="204">
        <v>8946</v>
      </c>
      <c r="P54" s="204">
        <v>8336</v>
      </c>
      <c r="Q54" s="204">
        <v>7563</v>
      </c>
      <c r="R54" s="204">
        <v>7117</v>
      </c>
      <c r="S54" s="204">
        <v>6928</v>
      </c>
      <c r="T54" s="204">
        <v>6305</v>
      </c>
      <c r="U54" s="204">
        <v>6864</v>
      </c>
      <c r="V54" s="204">
        <v>6672</v>
      </c>
      <c r="W54" s="204">
        <v>2851</v>
      </c>
      <c r="X54" s="204">
        <v>2495</v>
      </c>
      <c r="Y54" s="204">
        <v>3208</v>
      </c>
      <c r="Z54" s="204">
        <v>3208</v>
      </c>
      <c r="AA54" s="204">
        <v>3528</v>
      </c>
      <c r="AB54" s="204">
        <v>3635</v>
      </c>
      <c r="AC54" s="204">
        <v>3315</v>
      </c>
      <c r="AD54" s="204">
        <v>4206</v>
      </c>
      <c r="AE54" s="204">
        <v>4348</v>
      </c>
      <c r="AF54" s="204">
        <v>4776</v>
      </c>
      <c r="AG54" s="204">
        <v>5197</v>
      </c>
      <c r="AH54" s="204">
        <v>5631</v>
      </c>
      <c r="AI54" s="204">
        <v>5132</v>
      </c>
      <c r="AJ54" s="204">
        <v>5239</v>
      </c>
      <c r="AK54" s="204">
        <v>5453</v>
      </c>
      <c r="AL54" s="204">
        <v>4980</v>
      </c>
      <c r="AM54" s="204">
        <v>5068</v>
      </c>
      <c r="AN54" s="204">
        <v>4453</v>
      </c>
      <c r="AO54" s="204">
        <v>4772</v>
      </c>
      <c r="AP54" s="204">
        <v>4973</v>
      </c>
      <c r="AQ54" s="204">
        <v>4835</v>
      </c>
      <c r="AR54" s="204">
        <v>4950</v>
      </c>
      <c r="AS54" s="204">
        <v>1900</v>
      </c>
      <c r="AT54" s="204">
        <v>1900</v>
      </c>
      <c r="AU54" s="204">
        <v>1900</v>
      </c>
      <c r="AV54" s="204">
        <v>1700</v>
      </c>
      <c r="AW54" s="204">
        <v>3400</v>
      </c>
      <c r="AX54" s="204">
        <v>3700</v>
      </c>
      <c r="AY54" s="204">
        <v>3900</v>
      </c>
      <c r="AZ54" s="204">
        <v>5900</v>
      </c>
      <c r="BA54" s="204">
        <v>7500</v>
      </c>
      <c r="BB54" s="204">
        <v>5600</v>
      </c>
      <c r="BC54" s="204">
        <v>5000</v>
      </c>
      <c r="BD54" s="204">
        <v>5400</v>
      </c>
      <c r="BE54" s="204">
        <v>5700</v>
      </c>
      <c r="BF54" s="204">
        <v>5146</v>
      </c>
      <c r="BG54" s="204">
        <v>4262</v>
      </c>
      <c r="BH54" s="204">
        <v>4965</v>
      </c>
      <c r="BI54" s="204">
        <v>7111</v>
      </c>
      <c r="BJ54" s="204">
        <v>6573</v>
      </c>
    </row>
    <row r="55" spans="1:63" s="26" customFormat="1" x14ac:dyDescent="0.35">
      <c r="A55" s="204" t="s">
        <v>419</v>
      </c>
      <c r="B55" s="204" t="s">
        <v>6</v>
      </c>
      <c r="C55" s="204" t="s">
        <v>447</v>
      </c>
      <c r="D55" s="225"/>
      <c r="AH55" s="204">
        <v>11800</v>
      </c>
      <c r="AI55" s="204">
        <v>11700</v>
      </c>
      <c r="AJ55" s="204">
        <v>13800</v>
      </c>
      <c r="AK55" s="204">
        <v>14300</v>
      </c>
      <c r="AL55" s="204">
        <v>13400</v>
      </c>
      <c r="AM55" s="204">
        <v>13600</v>
      </c>
      <c r="AN55" s="204">
        <v>13900</v>
      </c>
      <c r="AO55" s="204">
        <v>15600</v>
      </c>
      <c r="AP55" s="204">
        <v>15800</v>
      </c>
      <c r="AQ55" s="204">
        <v>15400</v>
      </c>
      <c r="AR55" s="204">
        <v>19400</v>
      </c>
      <c r="AS55" s="204">
        <v>21000</v>
      </c>
      <c r="AT55" s="204">
        <v>21900</v>
      </c>
      <c r="AU55" s="204">
        <v>22800</v>
      </c>
      <c r="AV55" s="204">
        <v>24200</v>
      </c>
      <c r="AW55" s="204">
        <v>24100</v>
      </c>
      <c r="AX55" s="204">
        <v>24600</v>
      </c>
      <c r="AY55" s="204">
        <v>25800</v>
      </c>
      <c r="AZ55" s="204">
        <v>25800</v>
      </c>
      <c r="BA55" s="204">
        <v>26500</v>
      </c>
      <c r="BB55" s="204">
        <v>27700</v>
      </c>
      <c r="BC55" s="204">
        <v>28800</v>
      </c>
      <c r="BD55" s="204">
        <v>30700</v>
      </c>
      <c r="BE55" s="204">
        <v>25600</v>
      </c>
      <c r="BF55" s="204">
        <v>25600</v>
      </c>
      <c r="BG55" s="204">
        <v>29700</v>
      </c>
      <c r="BH55" s="204">
        <v>32200</v>
      </c>
      <c r="BI55" s="204">
        <v>33400</v>
      </c>
      <c r="BJ55" s="204">
        <v>34000</v>
      </c>
    </row>
    <row r="56" spans="1:63" s="26" customFormat="1" x14ac:dyDescent="0.35">
      <c r="A56" s="204" t="s">
        <v>419</v>
      </c>
      <c r="B56" s="204" t="s">
        <v>6</v>
      </c>
      <c r="C56" s="204" t="s">
        <v>343</v>
      </c>
      <c r="D56" s="225"/>
      <c r="AH56" s="204">
        <v>3400</v>
      </c>
      <c r="AI56" s="204">
        <v>7100</v>
      </c>
      <c r="AJ56" s="204">
        <v>9500</v>
      </c>
      <c r="AK56" s="204">
        <v>9500</v>
      </c>
      <c r="AL56" s="204">
        <v>11400</v>
      </c>
      <c r="AM56" s="204">
        <v>12400</v>
      </c>
      <c r="AN56" s="204">
        <v>12700</v>
      </c>
      <c r="AO56" s="204">
        <v>12200</v>
      </c>
      <c r="AP56" s="204">
        <v>11700</v>
      </c>
      <c r="AQ56" s="204">
        <v>11900</v>
      </c>
      <c r="AR56" s="204">
        <v>13300</v>
      </c>
      <c r="AS56" s="204">
        <v>16400</v>
      </c>
      <c r="AT56" s="204">
        <v>20200</v>
      </c>
      <c r="AU56" s="204">
        <v>23800</v>
      </c>
      <c r="AV56" s="204">
        <v>24600</v>
      </c>
      <c r="AW56" s="204">
        <v>21700</v>
      </c>
      <c r="AX56" s="204">
        <v>22900</v>
      </c>
      <c r="AY56" s="204">
        <v>21300</v>
      </c>
      <c r="AZ56" s="204">
        <v>23600</v>
      </c>
      <c r="BA56" s="204">
        <v>25400</v>
      </c>
      <c r="BB56" s="204">
        <v>25200</v>
      </c>
      <c r="BC56" s="204">
        <v>25000</v>
      </c>
      <c r="BD56" s="204">
        <v>25600</v>
      </c>
      <c r="BE56" s="204">
        <v>26300</v>
      </c>
      <c r="BF56" s="204">
        <v>27000</v>
      </c>
      <c r="BG56" s="204">
        <v>26200</v>
      </c>
      <c r="BH56" s="204">
        <v>26200</v>
      </c>
      <c r="BI56" s="204">
        <v>28300</v>
      </c>
      <c r="BJ56" s="204">
        <v>14807</v>
      </c>
    </row>
    <row r="57" spans="1:63" s="26" customFormat="1" x14ac:dyDescent="0.35">
      <c r="A57" s="204" t="s">
        <v>419</v>
      </c>
      <c r="B57" s="204" t="s">
        <v>6</v>
      </c>
      <c r="C57" s="204" t="s">
        <v>344</v>
      </c>
      <c r="D57" s="225"/>
      <c r="AH57" s="204">
        <v>15900</v>
      </c>
      <c r="AI57" s="204">
        <v>15900</v>
      </c>
      <c r="AJ57" s="204">
        <v>15900</v>
      </c>
      <c r="AK57" s="204">
        <v>16300</v>
      </c>
      <c r="AL57" s="204">
        <v>16300</v>
      </c>
      <c r="AM57" s="204">
        <v>16600</v>
      </c>
      <c r="AN57" s="204">
        <v>16600</v>
      </c>
      <c r="AO57" s="204">
        <v>17000</v>
      </c>
      <c r="AP57" s="204">
        <v>21000</v>
      </c>
      <c r="AQ57" s="204">
        <v>24000</v>
      </c>
      <c r="AR57" s="204">
        <v>29200</v>
      </c>
      <c r="AS57" s="204">
        <v>28900</v>
      </c>
      <c r="AT57" s="204">
        <v>39100</v>
      </c>
      <c r="AU57" s="204">
        <v>50100</v>
      </c>
      <c r="AV57" s="204">
        <v>59500</v>
      </c>
      <c r="AW57" s="204">
        <v>61100</v>
      </c>
      <c r="AX57" s="204">
        <v>63700</v>
      </c>
      <c r="AY57" s="204">
        <v>66400</v>
      </c>
      <c r="AZ57" s="204">
        <v>71300</v>
      </c>
      <c r="BA57" s="204">
        <v>75800</v>
      </c>
      <c r="BB57" s="204">
        <v>83400</v>
      </c>
      <c r="BC57" s="204">
        <v>92200</v>
      </c>
      <c r="BD57" s="204">
        <v>87100</v>
      </c>
      <c r="BE57" s="204">
        <v>80300</v>
      </c>
      <c r="BF57" s="204">
        <v>83200</v>
      </c>
      <c r="BG57" s="204">
        <v>84100</v>
      </c>
      <c r="BH57" s="204">
        <v>83900</v>
      </c>
      <c r="BI57" s="204">
        <v>82500</v>
      </c>
      <c r="BJ57" s="204">
        <v>84400</v>
      </c>
    </row>
    <row r="58" spans="1:63" s="26" customFormat="1" x14ac:dyDescent="0.35">
      <c r="A58" s="204" t="s">
        <v>419</v>
      </c>
      <c r="B58" s="204" t="s">
        <v>6</v>
      </c>
      <c r="C58" s="204" t="s">
        <v>360</v>
      </c>
      <c r="D58" s="225"/>
      <c r="E58" s="204">
        <v>160000</v>
      </c>
      <c r="F58" s="204">
        <v>165000</v>
      </c>
      <c r="G58" s="204">
        <v>170000</v>
      </c>
      <c r="H58" s="204">
        <v>175000</v>
      </c>
      <c r="I58" s="204">
        <v>180000</v>
      </c>
      <c r="J58" s="204">
        <v>180000</v>
      </c>
      <c r="K58" s="204">
        <v>185000</v>
      </c>
      <c r="L58" s="204">
        <v>185000</v>
      </c>
      <c r="M58" s="204">
        <v>190000</v>
      </c>
      <c r="N58" s="204">
        <v>195000</v>
      </c>
      <c r="O58" s="204">
        <v>200000</v>
      </c>
      <c r="P58" s="204">
        <v>205000</v>
      </c>
      <c r="Q58" s="204">
        <v>212000</v>
      </c>
      <c r="R58" s="204">
        <v>218000</v>
      </c>
      <c r="S58" s="204">
        <v>225000</v>
      </c>
      <c r="T58" s="204">
        <v>230000</v>
      </c>
      <c r="U58" s="204">
        <v>240000</v>
      </c>
      <c r="V58" s="204">
        <v>250000</v>
      </c>
      <c r="W58" s="204">
        <v>260000</v>
      </c>
      <c r="X58" s="204">
        <v>270000</v>
      </c>
      <c r="Y58" s="204">
        <v>280000</v>
      </c>
      <c r="Z58" s="204">
        <v>290000</v>
      </c>
      <c r="AA58" s="204">
        <v>300000</v>
      </c>
      <c r="AB58" s="204">
        <v>310000</v>
      </c>
      <c r="AC58" s="204">
        <v>320000</v>
      </c>
      <c r="AD58" s="204">
        <v>325000</v>
      </c>
      <c r="AE58" s="204">
        <v>330000</v>
      </c>
      <c r="AF58" s="204">
        <v>340000</v>
      </c>
      <c r="AG58" s="204">
        <v>350000</v>
      </c>
      <c r="AH58" s="204">
        <v>360000</v>
      </c>
      <c r="AI58" s="204">
        <v>370000</v>
      </c>
      <c r="AJ58" s="204">
        <v>360000</v>
      </c>
      <c r="AK58" s="204">
        <v>370000</v>
      </c>
      <c r="AL58" s="204">
        <v>375000</v>
      </c>
      <c r="AM58" s="204">
        <v>380000</v>
      </c>
      <c r="AN58" s="204">
        <v>375000</v>
      </c>
      <c r="AO58" s="204">
        <v>380000</v>
      </c>
      <c r="AP58" s="204">
        <v>385000</v>
      </c>
      <c r="AQ58" s="204">
        <v>390000</v>
      </c>
      <c r="AR58" s="204">
        <v>395000</v>
      </c>
      <c r="AS58" s="204">
        <v>405609</v>
      </c>
      <c r="AT58" s="204">
        <v>420554</v>
      </c>
      <c r="AU58" s="204">
        <v>468775</v>
      </c>
      <c r="AV58" s="204">
        <v>500964</v>
      </c>
      <c r="AW58" s="204">
        <v>534596</v>
      </c>
      <c r="AX58" s="204">
        <v>565014</v>
      </c>
      <c r="AY58" s="204">
        <v>610000</v>
      </c>
      <c r="AZ58" s="204">
        <v>657136</v>
      </c>
      <c r="BA58" s="204">
        <v>708865</v>
      </c>
      <c r="BB58" s="204">
        <v>760000</v>
      </c>
      <c r="BC58" s="204">
        <v>828947</v>
      </c>
      <c r="BD58" s="204">
        <v>900000</v>
      </c>
      <c r="BE58" s="204">
        <v>963320</v>
      </c>
      <c r="BF58" s="204">
        <v>1025847</v>
      </c>
      <c r="BG58" s="204">
        <v>1044380</v>
      </c>
      <c r="BH58" s="204">
        <v>1097709</v>
      </c>
      <c r="BI58" s="204">
        <v>1150556</v>
      </c>
      <c r="BJ58" s="204">
        <v>1203404</v>
      </c>
      <c r="BK58" s="204">
        <v>1256252</v>
      </c>
    </row>
    <row r="59" spans="1:63" s="26" customFormat="1" x14ac:dyDescent="0.35">
      <c r="A59" s="204" t="s">
        <v>419</v>
      </c>
      <c r="B59" s="204" t="s">
        <v>6</v>
      </c>
      <c r="C59" s="204" t="s">
        <v>352</v>
      </c>
      <c r="D59" s="225"/>
      <c r="E59" s="204">
        <v>2134</v>
      </c>
      <c r="F59" s="204">
        <v>2668</v>
      </c>
      <c r="G59" s="204">
        <v>1101</v>
      </c>
      <c r="H59" s="204">
        <v>1534</v>
      </c>
      <c r="I59" s="204">
        <v>3168</v>
      </c>
      <c r="J59" s="204">
        <v>4134</v>
      </c>
      <c r="K59" s="204">
        <v>5219</v>
      </c>
      <c r="L59" s="204">
        <v>1913</v>
      </c>
      <c r="M59" s="204">
        <v>3180</v>
      </c>
      <c r="N59" s="204">
        <v>7630</v>
      </c>
      <c r="O59" s="204">
        <v>14674</v>
      </c>
      <c r="P59" s="204">
        <v>10472</v>
      </c>
      <c r="Q59" s="204">
        <v>5803</v>
      </c>
      <c r="R59" s="204">
        <v>10005</v>
      </c>
      <c r="S59" s="204">
        <v>10672</v>
      </c>
      <c r="T59" s="204">
        <v>19343</v>
      </c>
      <c r="U59" s="204">
        <v>14007</v>
      </c>
      <c r="V59" s="204">
        <v>17142</v>
      </c>
      <c r="W59" s="204">
        <v>10005</v>
      </c>
      <c r="X59" s="204">
        <v>11339</v>
      </c>
      <c r="Y59" s="204">
        <v>10005</v>
      </c>
      <c r="Z59" s="204">
        <v>12673</v>
      </c>
      <c r="AA59" s="204">
        <v>14674</v>
      </c>
      <c r="AB59" s="204">
        <v>13340</v>
      </c>
      <c r="AC59" s="204">
        <v>12673</v>
      </c>
      <c r="AD59" s="204">
        <v>14007</v>
      </c>
      <c r="AE59" s="204">
        <v>13340</v>
      </c>
      <c r="AF59" s="204">
        <v>15341</v>
      </c>
      <c r="AG59" s="204">
        <v>30015</v>
      </c>
      <c r="AH59" s="204">
        <v>36018</v>
      </c>
      <c r="AI59" s="204">
        <v>40687</v>
      </c>
      <c r="AJ59" s="204">
        <v>45356</v>
      </c>
      <c r="AK59" s="204">
        <v>49358</v>
      </c>
      <c r="AL59" s="204">
        <v>51359</v>
      </c>
      <c r="AM59" s="204">
        <v>51359</v>
      </c>
      <c r="AN59" s="204">
        <v>54694</v>
      </c>
      <c r="AO59" s="204">
        <v>53360</v>
      </c>
      <c r="AP59" s="204">
        <v>60030</v>
      </c>
      <c r="AQ59" s="204">
        <v>63365</v>
      </c>
      <c r="AR59" s="204">
        <v>72703</v>
      </c>
      <c r="AS59" s="204">
        <v>76038</v>
      </c>
      <c r="AT59" s="204">
        <v>80040</v>
      </c>
      <c r="AU59" s="204">
        <v>88044</v>
      </c>
      <c r="AV59" s="204">
        <v>80707</v>
      </c>
      <c r="AW59" s="204">
        <v>102051</v>
      </c>
      <c r="AX59" s="204">
        <v>102718</v>
      </c>
      <c r="AY59" s="204">
        <v>108054</v>
      </c>
      <c r="AZ59" s="204">
        <v>118631</v>
      </c>
      <c r="BA59" s="204">
        <v>137245</v>
      </c>
      <c r="BB59" s="204">
        <v>145480</v>
      </c>
      <c r="BC59" s="204">
        <v>155411</v>
      </c>
      <c r="BD59" s="204">
        <v>141404</v>
      </c>
      <c r="BE59" s="204">
        <v>142738</v>
      </c>
      <c r="BF59" s="204">
        <v>158084</v>
      </c>
      <c r="BG59" s="204">
        <v>158875</v>
      </c>
      <c r="BH59" s="204">
        <v>143345</v>
      </c>
      <c r="BI59" s="204">
        <v>159718</v>
      </c>
      <c r="BJ59" s="204">
        <v>164022</v>
      </c>
      <c r="BK59" s="204">
        <v>146740</v>
      </c>
    </row>
    <row r="60" spans="1:63" s="26" customFormat="1" x14ac:dyDescent="0.35">
      <c r="A60" s="204" t="s">
        <v>419</v>
      </c>
      <c r="B60" s="204" t="s">
        <v>6</v>
      </c>
      <c r="C60" s="204" t="s">
        <v>442</v>
      </c>
      <c r="D60" s="225"/>
      <c r="AH60" s="204">
        <v>210</v>
      </c>
      <c r="AI60" s="204">
        <v>150</v>
      </c>
      <c r="AJ60" s="204">
        <v>120</v>
      </c>
      <c r="AK60" s="204">
        <v>300</v>
      </c>
      <c r="AL60" s="204">
        <v>70</v>
      </c>
      <c r="AM60" s="204">
        <v>60</v>
      </c>
      <c r="AN60" s="204">
        <v>120</v>
      </c>
      <c r="AO60" s="204">
        <v>128</v>
      </c>
      <c r="AP60" s="204">
        <v>100</v>
      </c>
      <c r="AQ60" s="204">
        <v>120</v>
      </c>
      <c r="AR60" s="204">
        <v>135</v>
      </c>
      <c r="AS60" s="204">
        <v>136</v>
      </c>
      <c r="AT60" s="204">
        <v>137</v>
      </c>
      <c r="AU60" s="204">
        <v>138</v>
      </c>
      <c r="AV60" s="204">
        <v>140</v>
      </c>
      <c r="AW60" s="204">
        <v>140</v>
      </c>
      <c r="AX60" s="204">
        <v>140</v>
      </c>
      <c r="AY60" s="204">
        <v>146</v>
      </c>
      <c r="AZ60" s="204">
        <v>142</v>
      </c>
      <c r="BA60" s="204">
        <v>135</v>
      </c>
      <c r="BB60" s="204">
        <v>146</v>
      </c>
      <c r="BC60" s="204">
        <v>165</v>
      </c>
      <c r="BD60" s="204">
        <v>170</v>
      </c>
      <c r="BE60" s="204">
        <v>154</v>
      </c>
      <c r="BF60" s="204">
        <v>151</v>
      </c>
      <c r="BG60" s="204">
        <v>151</v>
      </c>
      <c r="BH60" s="204">
        <v>150</v>
      </c>
      <c r="BI60" s="204">
        <v>150</v>
      </c>
      <c r="BJ60" s="204">
        <v>151</v>
      </c>
      <c r="BK60" s="204">
        <v>152</v>
      </c>
    </row>
    <row r="61" spans="1:63" s="26" customFormat="1" x14ac:dyDescent="0.35">
      <c r="A61" s="204" t="s">
        <v>419</v>
      </c>
      <c r="B61" s="204" t="s">
        <v>6</v>
      </c>
      <c r="C61" s="204" t="s">
        <v>345</v>
      </c>
      <c r="D61" s="225"/>
      <c r="E61" s="204">
        <v>8950</v>
      </c>
      <c r="F61" s="204">
        <v>7000</v>
      </c>
      <c r="G61" s="204">
        <v>7500</v>
      </c>
      <c r="H61" s="204">
        <v>6500</v>
      </c>
      <c r="I61" s="204">
        <v>8800</v>
      </c>
      <c r="J61" s="204">
        <v>10000</v>
      </c>
      <c r="K61" s="204">
        <v>10000</v>
      </c>
      <c r="L61" s="204">
        <v>11000</v>
      </c>
      <c r="M61" s="204">
        <v>11000</v>
      </c>
      <c r="N61" s="204">
        <v>12000</v>
      </c>
      <c r="O61" s="204">
        <v>14000</v>
      </c>
      <c r="P61" s="204">
        <v>16300</v>
      </c>
      <c r="Q61" s="204">
        <v>19700</v>
      </c>
      <c r="R61" s="204">
        <v>10900</v>
      </c>
      <c r="S61" s="204">
        <v>15300</v>
      </c>
      <c r="T61" s="204">
        <v>14200</v>
      </c>
      <c r="U61" s="204">
        <v>15000</v>
      </c>
      <c r="V61" s="204">
        <v>14000</v>
      </c>
      <c r="W61" s="204">
        <v>13000</v>
      </c>
      <c r="X61" s="204">
        <v>12000</v>
      </c>
      <c r="Y61" s="204">
        <v>14000</v>
      </c>
      <c r="Z61" s="204">
        <v>17000</v>
      </c>
      <c r="AA61" s="204">
        <v>21000</v>
      </c>
      <c r="AB61" s="204">
        <v>22000</v>
      </c>
      <c r="AC61" s="204">
        <v>24999</v>
      </c>
      <c r="AD61" s="204">
        <v>31892</v>
      </c>
      <c r="AE61" s="204">
        <v>40000</v>
      </c>
      <c r="AF61" s="204">
        <v>45000</v>
      </c>
      <c r="AG61" s="204">
        <v>50000</v>
      </c>
      <c r="AH61" s="204">
        <v>45000</v>
      </c>
      <c r="AI61" s="204">
        <v>55000</v>
      </c>
      <c r="AJ61" s="204">
        <v>60458</v>
      </c>
      <c r="AK61" s="204">
        <v>70000</v>
      </c>
      <c r="AL61" s="204">
        <v>78991</v>
      </c>
      <c r="AM61" s="204">
        <v>84940</v>
      </c>
      <c r="AN61" s="204">
        <v>90890</v>
      </c>
      <c r="AO61" s="204">
        <v>97257</v>
      </c>
      <c r="AP61" s="204">
        <v>112000</v>
      </c>
      <c r="AQ61" s="204">
        <v>124000</v>
      </c>
      <c r="AR61" s="204">
        <v>137286</v>
      </c>
      <c r="AS61" s="204">
        <v>147070</v>
      </c>
      <c r="AT61" s="204">
        <v>147000</v>
      </c>
      <c r="AU61" s="204">
        <v>173197</v>
      </c>
      <c r="AV61" s="204">
        <v>187315</v>
      </c>
      <c r="AW61" s="204">
        <v>203411</v>
      </c>
      <c r="AX61" s="204">
        <v>219721</v>
      </c>
      <c r="AY61" s="204">
        <v>237002</v>
      </c>
      <c r="AZ61" s="204">
        <v>256210</v>
      </c>
      <c r="BA61" s="204">
        <v>274893</v>
      </c>
      <c r="BB61" s="204">
        <v>296032</v>
      </c>
      <c r="BC61" s="204">
        <v>272901</v>
      </c>
      <c r="BD61" s="204">
        <v>284837</v>
      </c>
      <c r="BE61" s="204">
        <v>296745</v>
      </c>
      <c r="BF61" s="204">
        <v>309404</v>
      </c>
      <c r="BG61" s="204">
        <v>330032</v>
      </c>
      <c r="BH61" s="204">
        <v>338851</v>
      </c>
      <c r="BI61" s="204">
        <v>349767</v>
      </c>
      <c r="BJ61" s="204">
        <v>360683</v>
      </c>
      <c r="BK61" s="204">
        <v>371599</v>
      </c>
    </row>
    <row r="62" spans="1:63" s="26" customFormat="1" x14ac:dyDescent="0.35">
      <c r="A62" s="204" t="s">
        <v>419</v>
      </c>
      <c r="B62" s="204" t="s">
        <v>6</v>
      </c>
      <c r="C62" s="204" t="s">
        <v>440</v>
      </c>
      <c r="D62" s="225"/>
      <c r="E62" s="204">
        <v>3000</v>
      </c>
      <c r="F62" s="204">
        <v>3100</v>
      </c>
      <c r="G62" s="204">
        <v>3200</v>
      </c>
      <c r="H62" s="204">
        <v>3300</v>
      </c>
      <c r="I62" s="204">
        <v>3400</v>
      </c>
      <c r="J62" s="204">
        <v>3500</v>
      </c>
      <c r="K62" s="204">
        <v>3600</v>
      </c>
      <c r="L62" s="204">
        <v>3700</v>
      </c>
      <c r="M62" s="204">
        <v>3800</v>
      </c>
      <c r="N62" s="204">
        <v>3700</v>
      </c>
      <c r="O62" s="204">
        <v>3500</v>
      </c>
      <c r="P62" s="204">
        <v>3500</v>
      </c>
      <c r="Q62" s="204">
        <v>3600</v>
      </c>
      <c r="R62" s="204">
        <v>3600</v>
      </c>
      <c r="S62" s="204">
        <v>3600</v>
      </c>
      <c r="T62" s="204">
        <v>3700</v>
      </c>
      <c r="U62" s="204">
        <v>3700</v>
      </c>
      <c r="V62" s="204">
        <v>3500</v>
      </c>
      <c r="W62" s="204">
        <v>3500</v>
      </c>
      <c r="X62" s="204">
        <v>3500</v>
      </c>
      <c r="Y62" s="204">
        <v>3500</v>
      </c>
      <c r="Z62" s="204">
        <v>3500</v>
      </c>
      <c r="AA62" s="204">
        <v>3500</v>
      </c>
      <c r="AB62" s="204">
        <v>3500</v>
      </c>
      <c r="AC62" s="204">
        <v>3500</v>
      </c>
      <c r="AD62" s="204">
        <v>3500</v>
      </c>
      <c r="AE62" s="204">
        <v>3500</v>
      </c>
      <c r="AF62" s="204">
        <v>3500</v>
      </c>
      <c r="AG62" s="204">
        <v>3500</v>
      </c>
      <c r="AH62" s="204">
        <v>3746</v>
      </c>
      <c r="AI62" s="204">
        <v>3000</v>
      </c>
      <c r="AJ62" s="204">
        <v>3200</v>
      </c>
      <c r="AK62" s="204">
        <v>3400</v>
      </c>
      <c r="AL62" s="204">
        <v>3600</v>
      </c>
      <c r="AM62" s="204">
        <v>3800</v>
      </c>
      <c r="AN62" s="204">
        <v>3400</v>
      </c>
      <c r="AO62" s="204">
        <v>3500</v>
      </c>
      <c r="AP62" s="204">
        <v>3600</v>
      </c>
      <c r="AQ62" s="204">
        <v>3700</v>
      </c>
      <c r="AR62" s="204">
        <v>3800</v>
      </c>
      <c r="AS62" s="204">
        <v>3648</v>
      </c>
      <c r="AT62" s="204">
        <v>3676</v>
      </c>
      <c r="AU62" s="204">
        <v>3682</v>
      </c>
      <c r="AV62" s="204">
        <v>3696</v>
      </c>
      <c r="AW62" s="204">
        <v>3702</v>
      </c>
      <c r="AX62" s="204">
        <v>3701</v>
      </c>
      <c r="AY62" s="204">
        <v>3985</v>
      </c>
      <c r="AZ62" s="204">
        <v>3615</v>
      </c>
      <c r="BA62" s="204">
        <v>3524</v>
      </c>
      <c r="BB62" s="204">
        <v>3423</v>
      </c>
      <c r="BC62" s="204">
        <v>3316</v>
      </c>
      <c r="BD62" s="204">
        <v>2600</v>
      </c>
      <c r="BE62" s="204">
        <v>3120</v>
      </c>
      <c r="BF62" s="204">
        <v>3342</v>
      </c>
      <c r="BG62" s="204">
        <v>3047</v>
      </c>
      <c r="BH62" s="204">
        <v>2951</v>
      </c>
      <c r="BI62" s="204">
        <v>2893</v>
      </c>
      <c r="BJ62" s="204">
        <v>2838</v>
      </c>
      <c r="BK62" s="204">
        <v>2785</v>
      </c>
    </row>
    <row r="63" spans="1:63" s="26" customFormat="1" x14ac:dyDescent="0.35">
      <c r="A63" s="204" t="s">
        <v>419</v>
      </c>
      <c r="B63" s="204" t="s">
        <v>6</v>
      </c>
      <c r="C63" s="204" t="s">
        <v>338</v>
      </c>
      <c r="D63" s="225"/>
      <c r="E63" s="204">
        <v>67131</v>
      </c>
      <c r="F63" s="204">
        <v>33700</v>
      </c>
      <c r="G63" s="204">
        <v>65136</v>
      </c>
      <c r="H63" s="204">
        <v>68840</v>
      </c>
      <c r="I63" s="204">
        <v>79258</v>
      </c>
      <c r="J63" s="204">
        <v>80639</v>
      </c>
      <c r="K63" s="204">
        <v>78000</v>
      </c>
      <c r="L63" s="204">
        <v>62560</v>
      </c>
      <c r="M63" s="204">
        <v>76727</v>
      </c>
      <c r="N63" s="204">
        <v>86400</v>
      </c>
      <c r="O63" s="204">
        <v>76400</v>
      </c>
      <c r="P63" s="204">
        <v>76000</v>
      </c>
      <c r="Q63" s="204">
        <v>79400</v>
      </c>
      <c r="R63" s="204">
        <v>50000</v>
      </c>
      <c r="S63" s="204">
        <v>31900</v>
      </c>
      <c r="T63" s="204">
        <v>24700</v>
      </c>
      <c r="U63" s="204">
        <v>13800</v>
      </c>
      <c r="V63" s="204">
        <v>20400</v>
      </c>
      <c r="W63" s="204">
        <v>6100</v>
      </c>
      <c r="X63" s="204">
        <v>4100</v>
      </c>
      <c r="Y63" s="204">
        <v>5100</v>
      </c>
      <c r="Z63" s="204">
        <v>5100</v>
      </c>
      <c r="AA63" s="204">
        <v>10000</v>
      </c>
      <c r="AB63" s="204">
        <v>12200</v>
      </c>
      <c r="AC63" s="204">
        <v>16579</v>
      </c>
      <c r="AD63" s="204">
        <v>8900</v>
      </c>
      <c r="AE63" s="204">
        <v>5800</v>
      </c>
      <c r="AF63" s="204">
        <v>5000</v>
      </c>
      <c r="AG63" s="204">
        <v>4800</v>
      </c>
      <c r="AH63" s="204">
        <v>5900</v>
      </c>
      <c r="AI63" s="204">
        <v>8212</v>
      </c>
      <c r="AJ63" s="204">
        <v>6819</v>
      </c>
      <c r="AK63" s="204">
        <v>11111</v>
      </c>
      <c r="AL63" s="204">
        <v>11563</v>
      </c>
      <c r="AM63" s="204">
        <v>11870</v>
      </c>
      <c r="AN63" s="204">
        <v>17418</v>
      </c>
      <c r="AO63" s="204">
        <v>11500</v>
      </c>
      <c r="AP63" s="204">
        <v>15170</v>
      </c>
      <c r="AQ63" s="204">
        <v>14482</v>
      </c>
      <c r="AR63" s="204">
        <v>21290</v>
      </c>
      <c r="AS63" s="204">
        <v>12767</v>
      </c>
      <c r="AT63" s="204">
        <v>22200</v>
      </c>
      <c r="AU63" s="204">
        <v>20000</v>
      </c>
      <c r="AV63" s="204">
        <v>25000</v>
      </c>
      <c r="AW63" s="204">
        <v>20000</v>
      </c>
      <c r="AX63" s="204">
        <v>25500</v>
      </c>
      <c r="AY63" s="204">
        <v>12800</v>
      </c>
      <c r="AZ63" s="204">
        <v>23182</v>
      </c>
      <c r="BA63" s="204">
        <v>12950</v>
      </c>
      <c r="BB63" s="204">
        <v>25768</v>
      </c>
      <c r="BC63" s="204">
        <v>47577</v>
      </c>
      <c r="BD63" s="204">
        <v>18406</v>
      </c>
      <c r="BE63" s="204">
        <v>16500</v>
      </c>
      <c r="BF63" s="204">
        <v>26600</v>
      </c>
      <c r="BG63" s="204">
        <v>20950</v>
      </c>
      <c r="BH63" s="204">
        <v>28300</v>
      </c>
      <c r="BI63" s="204">
        <v>39300</v>
      </c>
      <c r="BJ63" s="204">
        <v>28800</v>
      </c>
    </row>
    <row r="64" spans="1:63" s="26" customFormat="1" x14ac:dyDescent="0.35">
      <c r="A64" s="204" t="s">
        <v>419</v>
      </c>
      <c r="B64" s="204" t="s">
        <v>6</v>
      </c>
      <c r="C64" s="204" t="s">
        <v>347</v>
      </c>
      <c r="D64" s="225"/>
      <c r="E64" s="204">
        <v>500</v>
      </c>
      <c r="F64" s="204">
        <v>500</v>
      </c>
      <c r="G64" s="204">
        <v>500</v>
      </c>
      <c r="H64" s="204">
        <v>500</v>
      </c>
      <c r="I64" s="204">
        <v>500</v>
      </c>
      <c r="J64" s="204">
        <v>500</v>
      </c>
      <c r="K64" s="204">
        <v>500</v>
      </c>
      <c r="L64" s="204">
        <v>500</v>
      </c>
      <c r="M64" s="204">
        <v>500</v>
      </c>
      <c r="N64" s="204">
        <v>700</v>
      </c>
      <c r="O64" s="204">
        <v>700</v>
      </c>
      <c r="P64" s="204">
        <v>700</v>
      </c>
      <c r="Q64" s="204">
        <v>700</v>
      </c>
      <c r="R64" s="204">
        <v>700</v>
      </c>
      <c r="S64" s="204">
        <v>700</v>
      </c>
      <c r="T64" s="204">
        <v>700</v>
      </c>
      <c r="U64" s="204">
        <v>700</v>
      </c>
      <c r="V64" s="204">
        <v>1000</v>
      </c>
      <c r="W64" s="204">
        <v>1000</v>
      </c>
      <c r="X64" s="204">
        <v>1000</v>
      </c>
      <c r="Y64" s="204">
        <v>1000</v>
      </c>
      <c r="Z64" s="204">
        <v>1000</v>
      </c>
      <c r="AA64" s="204">
        <v>1000</v>
      </c>
      <c r="AB64" s="204">
        <v>1000</v>
      </c>
      <c r="AC64" s="204">
        <v>1000</v>
      </c>
      <c r="AD64" s="204">
        <v>1500</v>
      </c>
      <c r="AE64" s="204">
        <v>1500</v>
      </c>
      <c r="AF64" s="204">
        <v>1500</v>
      </c>
      <c r="AG64" s="204">
        <v>1500</v>
      </c>
      <c r="AH64" s="204">
        <v>1353</v>
      </c>
      <c r="AI64" s="204">
        <v>1400</v>
      </c>
      <c r="AJ64" s="204">
        <v>1600</v>
      </c>
      <c r="AK64" s="204">
        <v>1800</v>
      </c>
      <c r="AL64" s="204">
        <v>1900</v>
      </c>
      <c r="AM64" s="204">
        <v>1700</v>
      </c>
      <c r="AN64" s="204">
        <v>1800</v>
      </c>
      <c r="AO64" s="204">
        <v>1847</v>
      </c>
      <c r="AP64" s="204">
        <v>1900</v>
      </c>
      <c r="AQ64" s="204">
        <v>2000</v>
      </c>
      <c r="AR64" s="204">
        <v>2100</v>
      </c>
      <c r="AS64" s="204">
        <v>2025</v>
      </c>
      <c r="AT64" s="204">
        <v>2065</v>
      </c>
      <c r="AU64" s="204">
        <v>2104</v>
      </c>
      <c r="AV64" s="204">
        <v>2142</v>
      </c>
      <c r="AW64" s="204">
        <v>2179</v>
      </c>
      <c r="AX64" s="204">
        <v>2214</v>
      </c>
      <c r="AY64" s="204">
        <v>2722</v>
      </c>
      <c r="AZ64" s="204">
        <v>2275</v>
      </c>
      <c r="BA64" s="204">
        <v>2224</v>
      </c>
      <c r="BB64" s="204">
        <v>2170</v>
      </c>
      <c r="BC64" s="204">
        <v>2114</v>
      </c>
      <c r="BD64" s="204">
        <v>1750</v>
      </c>
      <c r="BE64" s="204">
        <v>2036</v>
      </c>
      <c r="BF64" s="204">
        <v>2128</v>
      </c>
      <c r="BG64" s="204">
        <v>2098</v>
      </c>
      <c r="BH64" s="204">
        <v>2057</v>
      </c>
      <c r="BI64" s="204">
        <v>2050</v>
      </c>
      <c r="BJ64" s="204">
        <v>2043</v>
      </c>
      <c r="BK64" s="204">
        <v>2035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9332-6DEE-46FB-B048-052560DA08E3}">
  <sheetPr>
    <tabColor theme="9" tint="0.59999389629810485"/>
  </sheetPr>
  <dimension ref="A1:BN51"/>
  <sheetViews>
    <sheetView topLeftCell="A29" zoomScale="85" zoomScaleNormal="85" workbookViewId="0">
      <selection activeCell="L57" sqref="L57"/>
    </sheetView>
  </sheetViews>
  <sheetFormatPr defaultRowHeight="14.5" x14ac:dyDescent="0.35"/>
  <cols>
    <col min="1" max="3" width="8.7265625" style="55"/>
    <col min="4" max="4" width="19.6328125" style="55" bestFit="1" customWidth="1"/>
    <col min="5" max="5" width="8.7265625" style="55"/>
    <col min="6" max="6" width="27.26953125" style="55" bestFit="1" customWidth="1"/>
    <col min="7" max="7" width="12.26953125" style="55" customWidth="1"/>
    <col min="8" max="66" width="11.6328125" style="55" customWidth="1"/>
    <col min="67" max="16384" width="8.7265625" style="55"/>
  </cols>
  <sheetData>
    <row r="1" spans="1:66" ht="15.5" x14ac:dyDescent="0.35">
      <c r="A1" s="126" t="s">
        <v>452</v>
      </c>
      <c r="C1" s="128"/>
    </row>
    <row r="2" spans="1:66" ht="15.5" x14ac:dyDescent="0.35">
      <c r="A2" s="126"/>
      <c r="C2" s="128"/>
    </row>
    <row r="3" spans="1:66" ht="15.5" x14ac:dyDescent="0.35">
      <c r="A3" s="50" t="s">
        <v>451</v>
      </c>
      <c r="C3" s="128"/>
    </row>
    <row r="4" spans="1:66" ht="15.5" x14ac:dyDescent="0.35">
      <c r="A4" s="126"/>
      <c r="C4" s="128"/>
    </row>
    <row r="5" spans="1:66" x14ac:dyDescent="0.35">
      <c r="A5" s="55" t="s">
        <v>44</v>
      </c>
      <c r="B5" s="55" t="s">
        <v>45</v>
      </c>
      <c r="C5" s="55" t="s">
        <v>46</v>
      </c>
      <c r="D5" s="55" t="s">
        <v>47</v>
      </c>
      <c r="E5" s="55" t="s">
        <v>48</v>
      </c>
      <c r="F5" s="55" t="s">
        <v>49</v>
      </c>
      <c r="G5" s="55" t="s">
        <v>50</v>
      </c>
      <c r="H5" s="55" t="s">
        <v>146</v>
      </c>
      <c r="I5" s="55" t="s">
        <v>147</v>
      </c>
      <c r="J5" s="55" t="s">
        <v>148</v>
      </c>
      <c r="K5" s="55" t="s">
        <v>149</v>
      </c>
      <c r="L5" s="55" t="s">
        <v>150</v>
      </c>
      <c r="M5" s="55" t="s">
        <v>151</v>
      </c>
      <c r="N5" s="55" t="s">
        <v>152</v>
      </c>
      <c r="O5" s="55" t="s">
        <v>153</v>
      </c>
      <c r="P5" s="55" t="s">
        <v>154</v>
      </c>
      <c r="Q5" s="55" t="s">
        <v>155</v>
      </c>
      <c r="R5" s="55" t="s">
        <v>156</v>
      </c>
      <c r="S5" s="55" t="s">
        <v>157</v>
      </c>
      <c r="T5" s="55" t="s">
        <v>158</v>
      </c>
      <c r="U5" s="55" t="s">
        <v>159</v>
      </c>
      <c r="V5" s="55" t="s">
        <v>160</v>
      </c>
      <c r="W5" s="55" t="s">
        <v>161</v>
      </c>
      <c r="X5" s="55" t="s">
        <v>162</v>
      </c>
      <c r="Y5" s="55" t="s">
        <v>163</v>
      </c>
      <c r="Z5" s="55" t="s">
        <v>164</v>
      </c>
      <c r="AA5" s="55" t="s">
        <v>165</v>
      </c>
      <c r="AB5" s="55" t="s">
        <v>166</v>
      </c>
      <c r="AC5" s="55" t="s">
        <v>167</v>
      </c>
      <c r="AD5" s="55" t="s">
        <v>168</v>
      </c>
      <c r="AE5" s="55" t="s">
        <v>169</v>
      </c>
      <c r="AF5" s="55" t="s">
        <v>170</v>
      </c>
      <c r="AG5" s="55" t="s">
        <v>171</v>
      </c>
      <c r="AH5" s="55" t="s">
        <v>172</v>
      </c>
      <c r="AI5" s="55" t="s">
        <v>173</v>
      </c>
      <c r="AJ5" s="55" t="s">
        <v>174</v>
      </c>
      <c r="AK5" s="55" t="s">
        <v>175</v>
      </c>
      <c r="AL5" s="55" t="s">
        <v>11</v>
      </c>
      <c r="AM5" s="55" t="s">
        <v>12</v>
      </c>
      <c r="AN5" s="55" t="s">
        <v>13</v>
      </c>
      <c r="AO5" s="55" t="s">
        <v>14</v>
      </c>
      <c r="AP5" s="55" t="s">
        <v>15</v>
      </c>
      <c r="AQ5" s="55" t="s">
        <v>16</v>
      </c>
      <c r="AR5" s="55" t="s">
        <v>17</v>
      </c>
      <c r="AS5" s="55" t="s">
        <v>18</v>
      </c>
      <c r="AT5" s="55" t="s">
        <v>19</v>
      </c>
      <c r="AU5" s="55" t="s">
        <v>20</v>
      </c>
      <c r="AV5" s="55" t="s">
        <v>21</v>
      </c>
      <c r="AW5" s="55" t="s">
        <v>22</v>
      </c>
      <c r="AX5" s="55" t="s">
        <v>23</v>
      </c>
      <c r="AY5" s="55" t="s">
        <v>24</v>
      </c>
      <c r="AZ5" s="55" t="s">
        <v>25</v>
      </c>
      <c r="BA5" s="55" t="s">
        <v>26</v>
      </c>
      <c r="BB5" s="55" t="s">
        <v>27</v>
      </c>
      <c r="BC5" s="55" t="s">
        <v>28</v>
      </c>
      <c r="BD5" s="55" t="s">
        <v>29</v>
      </c>
      <c r="BE5" s="55" t="s">
        <v>30</v>
      </c>
      <c r="BF5" s="55" t="s">
        <v>176</v>
      </c>
      <c r="BG5" s="55" t="s">
        <v>177</v>
      </c>
      <c r="BH5" s="55" t="s">
        <v>178</v>
      </c>
      <c r="BI5" s="55" t="s">
        <v>179</v>
      </c>
      <c r="BJ5" s="55" t="s">
        <v>180</v>
      </c>
      <c r="BK5" s="55" t="s">
        <v>181</v>
      </c>
      <c r="BL5" s="55" t="s">
        <v>182</v>
      </c>
      <c r="BM5" s="55" t="s">
        <v>183</v>
      </c>
      <c r="BN5" s="55" t="s">
        <v>184</v>
      </c>
    </row>
    <row r="6" spans="1:66" x14ac:dyDescent="0.35">
      <c r="A6" s="55">
        <v>226</v>
      </c>
      <c r="B6" s="55" t="s">
        <v>419</v>
      </c>
      <c r="C6" s="55">
        <v>1035</v>
      </c>
      <c r="D6" s="55" t="s">
        <v>86</v>
      </c>
      <c r="E6" s="55">
        <v>5510</v>
      </c>
      <c r="F6" s="55" t="s">
        <v>6</v>
      </c>
      <c r="G6" s="55" t="s">
        <v>0</v>
      </c>
      <c r="H6" s="26">
        <v>720</v>
      </c>
      <c r="I6" s="26">
        <v>720</v>
      </c>
      <c r="J6" s="26">
        <v>664</v>
      </c>
      <c r="K6" s="26">
        <v>843</v>
      </c>
      <c r="L6" s="26">
        <v>1428</v>
      </c>
      <c r="M6" s="26">
        <v>1428</v>
      </c>
      <c r="N6" s="26">
        <v>1678</v>
      </c>
      <c r="O6" s="26">
        <v>1680</v>
      </c>
      <c r="P6" s="26">
        <v>1915</v>
      </c>
      <c r="Q6" s="26">
        <v>2855</v>
      </c>
      <c r="R6" s="26">
        <v>3935</v>
      </c>
      <c r="S6" s="26">
        <v>3970</v>
      </c>
      <c r="T6" s="26">
        <v>3360</v>
      </c>
      <c r="U6" s="26">
        <v>3215</v>
      </c>
      <c r="V6" s="26">
        <v>4190</v>
      </c>
      <c r="W6" s="26">
        <v>5490</v>
      </c>
      <c r="X6" s="26">
        <v>7250</v>
      </c>
      <c r="Y6" s="26">
        <v>9910</v>
      </c>
      <c r="Z6" s="26">
        <v>8000</v>
      </c>
      <c r="AA6" s="26">
        <v>8400</v>
      </c>
      <c r="AB6" s="26">
        <v>8810</v>
      </c>
      <c r="AC6" s="26">
        <v>9257</v>
      </c>
      <c r="AD6" s="26">
        <v>9720</v>
      </c>
      <c r="AE6" s="26">
        <v>10205</v>
      </c>
      <c r="AF6" s="26">
        <v>10716</v>
      </c>
      <c r="AG6" s="26">
        <v>12600</v>
      </c>
      <c r="AH6" s="26">
        <v>25400</v>
      </c>
      <c r="AI6" s="26">
        <v>23100</v>
      </c>
      <c r="AJ6" s="26">
        <v>38700</v>
      </c>
      <c r="AK6" s="26">
        <v>57600</v>
      </c>
      <c r="AL6" s="26">
        <v>60000</v>
      </c>
      <c r="AM6" s="26">
        <v>61200</v>
      </c>
      <c r="AN6" s="26">
        <v>63000</v>
      </c>
      <c r="AO6" s="26">
        <v>64800</v>
      </c>
      <c r="AP6" s="26">
        <v>66000</v>
      </c>
      <c r="AQ6" s="26">
        <v>69000</v>
      </c>
      <c r="AR6" s="26">
        <v>70800</v>
      </c>
      <c r="AS6" s="26">
        <v>72540</v>
      </c>
      <c r="AT6" s="26">
        <v>75000</v>
      </c>
      <c r="AU6" s="26">
        <v>77400</v>
      </c>
      <c r="AV6" s="26">
        <v>80880</v>
      </c>
      <c r="AW6" s="26">
        <v>84000</v>
      </c>
      <c r="AX6" s="26">
        <v>87000</v>
      </c>
      <c r="AY6" s="26">
        <v>95400</v>
      </c>
      <c r="AZ6" s="26">
        <v>98400</v>
      </c>
      <c r="BA6" s="26">
        <v>102000</v>
      </c>
      <c r="BB6" s="26">
        <v>105000</v>
      </c>
      <c r="BC6" s="26">
        <v>108000</v>
      </c>
      <c r="BD6" s="26">
        <v>111000</v>
      </c>
      <c r="BE6" s="26">
        <v>113100</v>
      </c>
      <c r="BF6" s="26">
        <v>117000</v>
      </c>
      <c r="BG6" s="26">
        <v>115000</v>
      </c>
      <c r="BH6" s="26">
        <v>117000</v>
      </c>
      <c r="BI6" s="26">
        <v>116134</v>
      </c>
      <c r="BJ6" s="26">
        <v>118786</v>
      </c>
      <c r="BK6" s="26">
        <v>126665</v>
      </c>
      <c r="BL6" s="26">
        <v>127320</v>
      </c>
      <c r="BM6" s="26">
        <v>129450</v>
      </c>
      <c r="BN6" s="26">
        <v>131572</v>
      </c>
    </row>
    <row r="7" spans="1:66" x14ac:dyDescent="0.35">
      <c r="A7" s="55">
        <v>226</v>
      </c>
      <c r="B7" s="55" t="s">
        <v>419</v>
      </c>
      <c r="C7" s="55">
        <v>1058</v>
      </c>
      <c r="D7" s="55" t="s">
        <v>87</v>
      </c>
      <c r="E7" s="55">
        <v>5510</v>
      </c>
      <c r="F7" s="55" t="s">
        <v>6</v>
      </c>
      <c r="G7" s="55" t="s">
        <v>0</v>
      </c>
      <c r="H7" s="26">
        <v>10621</v>
      </c>
      <c r="I7" s="26">
        <v>10920</v>
      </c>
      <c r="J7" s="26">
        <v>11271</v>
      </c>
      <c r="K7" s="26">
        <v>11596</v>
      </c>
      <c r="L7" s="26">
        <v>11947</v>
      </c>
      <c r="M7" s="26">
        <v>12324</v>
      </c>
      <c r="N7" s="26">
        <v>12766</v>
      </c>
      <c r="O7" s="26">
        <v>13130</v>
      </c>
      <c r="P7" s="26">
        <v>13728</v>
      </c>
      <c r="Q7" s="26">
        <v>14352</v>
      </c>
      <c r="R7" s="26">
        <v>14846</v>
      </c>
      <c r="S7" s="26">
        <v>15093</v>
      </c>
      <c r="T7" s="26">
        <v>16250</v>
      </c>
      <c r="U7" s="26">
        <v>15925</v>
      </c>
      <c r="V7" s="26">
        <v>16200</v>
      </c>
      <c r="W7" s="26">
        <v>18000</v>
      </c>
      <c r="X7" s="26">
        <v>22000</v>
      </c>
      <c r="Y7" s="26">
        <v>20000</v>
      </c>
      <c r="Z7" s="26">
        <v>19890</v>
      </c>
      <c r="AA7" s="26">
        <v>20267</v>
      </c>
      <c r="AB7" s="26">
        <v>20644</v>
      </c>
      <c r="AC7" s="26">
        <v>22516</v>
      </c>
      <c r="AD7" s="26">
        <v>24076</v>
      </c>
      <c r="AE7" s="26">
        <v>24479</v>
      </c>
      <c r="AF7" s="26">
        <v>26040</v>
      </c>
      <c r="AG7" s="26">
        <v>28600</v>
      </c>
      <c r="AH7" s="26">
        <v>25480</v>
      </c>
      <c r="AI7" s="26">
        <v>26780</v>
      </c>
      <c r="AJ7" s="26">
        <v>28210</v>
      </c>
      <c r="AK7" s="26">
        <v>29640</v>
      </c>
      <c r="AL7" s="26">
        <v>31460</v>
      </c>
      <c r="AM7" s="26">
        <v>33020</v>
      </c>
      <c r="AN7" s="26">
        <v>34710</v>
      </c>
      <c r="AO7" s="26">
        <v>36010</v>
      </c>
      <c r="AP7" s="26">
        <v>36400</v>
      </c>
      <c r="AQ7" s="26">
        <v>36400</v>
      </c>
      <c r="AR7" s="26">
        <v>36050</v>
      </c>
      <c r="AS7" s="26">
        <v>36010</v>
      </c>
      <c r="AT7" s="26">
        <v>37180</v>
      </c>
      <c r="AU7" s="26">
        <v>44090</v>
      </c>
      <c r="AV7" s="26">
        <v>48822</v>
      </c>
      <c r="AW7" s="26">
        <v>53625</v>
      </c>
      <c r="AX7" s="26">
        <v>58500</v>
      </c>
      <c r="AY7" s="26">
        <v>51350</v>
      </c>
      <c r="AZ7" s="26">
        <v>52650</v>
      </c>
      <c r="BA7" s="26">
        <v>37050</v>
      </c>
      <c r="BB7" s="26">
        <v>43550</v>
      </c>
      <c r="BC7" s="26">
        <v>44850</v>
      </c>
      <c r="BD7" s="26">
        <v>51750</v>
      </c>
      <c r="BE7" s="26">
        <v>62300</v>
      </c>
      <c r="BF7" s="26">
        <v>62150</v>
      </c>
      <c r="BG7" s="26">
        <v>63000</v>
      </c>
      <c r="BH7" s="26">
        <v>64500</v>
      </c>
      <c r="BI7" s="26">
        <v>60253</v>
      </c>
      <c r="BJ7" s="26">
        <v>59408</v>
      </c>
      <c r="BK7" s="26">
        <v>64678</v>
      </c>
      <c r="BL7" s="26">
        <v>65483</v>
      </c>
      <c r="BM7" s="26">
        <v>66989</v>
      </c>
      <c r="BN7" s="26">
        <v>68510</v>
      </c>
    </row>
    <row r="8" spans="1:66" x14ac:dyDescent="0.35">
      <c r="A8" s="55">
        <v>226</v>
      </c>
      <c r="B8" s="55" t="s">
        <v>419</v>
      </c>
      <c r="C8" s="55">
        <v>1062</v>
      </c>
      <c r="D8" s="55" t="s">
        <v>85</v>
      </c>
      <c r="E8" s="55">
        <v>5510</v>
      </c>
      <c r="F8" s="55" t="s">
        <v>6</v>
      </c>
      <c r="G8" s="55" t="s">
        <v>0</v>
      </c>
      <c r="H8" s="26">
        <v>5391</v>
      </c>
      <c r="I8" s="26">
        <v>5616</v>
      </c>
      <c r="J8" s="26">
        <v>5832</v>
      </c>
      <c r="K8" s="26">
        <v>6909</v>
      </c>
      <c r="L8" s="26">
        <v>7098</v>
      </c>
      <c r="M8" s="26">
        <v>7410</v>
      </c>
      <c r="N8" s="26">
        <v>7610</v>
      </c>
      <c r="O8" s="26">
        <v>7800</v>
      </c>
      <c r="P8" s="26">
        <v>8000</v>
      </c>
      <c r="Q8" s="26">
        <v>8200</v>
      </c>
      <c r="R8" s="26">
        <v>8620</v>
      </c>
      <c r="S8" s="26">
        <v>8820</v>
      </c>
      <c r="T8" s="26">
        <v>9360</v>
      </c>
      <c r="U8" s="26">
        <v>10127</v>
      </c>
      <c r="V8" s="26">
        <v>11907</v>
      </c>
      <c r="W8" s="26">
        <v>13545</v>
      </c>
      <c r="X8" s="26">
        <v>10320</v>
      </c>
      <c r="Y8" s="26">
        <v>9030</v>
      </c>
      <c r="Z8" s="26">
        <v>10480</v>
      </c>
      <c r="AA8" s="26">
        <v>10560</v>
      </c>
      <c r="AB8" s="26">
        <v>10720</v>
      </c>
      <c r="AC8" s="26">
        <v>11600</v>
      </c>
      <c r="AD8" s="26">
        <v>12400</v>
      </c>
      <c r="AE8" s="26">
        <v>12400</v>
      </c>
      <c r="AF8" s="26">
        <v>13200</v>
      </c>
      <c r="AG8" s="26">
        <v>14400</v>
      </c>
      <c r="AH8" s="26">
        <v>12800</v>
      </c>
      <c r="AI8" s="26">
        <v>13600</v>
      </c>
      <c r="AJ8" s="26">
        <v>14400</v>
      </c>
      <c r="AK8" s="26">
        <v>15200</v>
      </c>
      <c r="AL8" s="26">
        <v>16000</v>
      </c>
      <c r="AM8" s="26">
        <v>16400</v>
      </c>
      <c r="AN8" s="26">
        <v>17000</v>
      </c>
      <c r="AO8" s="26">
        <v>17200</v>
      </c>
      <c r="AP8" s="26">
        <v>17400</v>
      </c>
      <c r="AQ8" s="26">
        <v>17600</v>
      </c>
      <c r="AR8" s="26">
        <v>18000</v>
      </c>
      <c r="AS8" s="26">
        <v>18000</v>
      </c>
      <c r="AT8" s="26">
        <v>19600</v>
      </c>
      <c r="AU8" s="26">
        <v>20400</v>
      </c>
      <c r="AV8" s="26">
        <v>15391</v>
      </c>
      <c r="AW8" s="26">
        <v>15405</v>
      </c>
      <c r="AX8" s="26">
        <v>15584</v>
      </c>
      <c r="AY8" s="26">
        <v>15928</v>
      </c>
      <c r="AZ8" s="26">
        <v>22000</v>
      </c>
      <c r="BA8" s="26">
        <v>22660</v>
      </c>
      <c r="BB8" s="26">
        <v>23339</v>
      </c>
      <c r="BC8" s="26">
        <v>30856</v>
      </c>
      <c r="BD8" s="26">
        <v>42129</v>
      </c>
      <c r="BE8" s="26">
        <v>43393</v>
      </c>
      <c r="BF8" s="26">
        <v>44694</v>
      </c>
      <c r="BG8" s="26">
        <v>45000</v>
      </c>
      <c r="BH8" s="26">
        <v>47000</v>
      </c>
      <c r="BI8" s="26">
        <v>48500</v>
      </c>
      <c r="BJ8" s="26">
        <v>28260</v>
      </c>
      <c r="BK8" s="26">
        <v>43000</v>
      </c>
      <c r="BL8" s="26">
        <v>44000</v>
      </c>
      <c r="BM8" s="26">
        <v>45000</v>
      </c>
      <c r="BN8" s="26">
        <v>45000</v>
      </c>
    </row>
    <row r="10" spans="1:66" x14ac:dyDescent="0.35">
      <c r="A10" s="55">
        <v>226</v>
      </c>
      <c r="B10" s="55" t="s">
        <v>419</v>
      </c>
      <c r="C10" s="55">
        <v>1746</v>
      </c>
      <c r="D10" s="55" t="s">
        <v>389</v>
      </c>
      <c r="E10" s="55">
        <v>5111</v>
      </c>
      <c r="F10" s="55" t="s">
        <v>36</v>
      </c>
      <c r="G10" s="55" t="s">
        <v>37</v>
      </c>
      <c r="H10" s="26">
        <v>3618000</v>
      </c>
      <c r="I10" s="26">
        <v>3382762</v>
      </c>
      <c r="J10" s="26">
        <v>3464603</v>
      </c>
      <c r="K10" s="26">
        <v>3463937</v>
      </c>
      <c r="L10" s="26">
        <v>3496797</v>
      </c>
      <c r="M10" s="26">
        <v>3496797</v>
      </c>
      <c r="N10" s="26">
        <v>3626643</v>
      </c>
      <c r="O10" s="26">
        <v>3682325</v>
      </c>
      <c r="P10" s="26">
        <v>3971000</v>
      </c>
      <c r="Q10" s="26">
        <v>4280500</v>
      </c>
      <c r="R10" s="26">
        <v>4223900</v>
      </c>
      <c r="S10" s="26">
        <v>4472600</v>
      </c>
      <c r="T10" s="26">
        <v>4628700</v>
      </c>
      <c r="U10" s="26">
        <v>4773300</v>
      </c>
      <c r="V10" s="26">
        <v>4867900</v>
      </c>
      <c r="W10" s="26">
        <v>4989500</v>
      </c>
      <c r="X10" s="26">
        <v>4911100</v>
      </c>
      <c r="Y10" s="26">
        <v>5245600</v>
      </c>
      <c r="Z10" s="26">
        <v>5242200</v>
      </c>
      <c r="AA10" s="26">
        <v>4770600</v>
      </c>
      <c r="AB10" s="26">
        <v>4745400</v>
      </c>
      <c r="AC10" s="26">
        <v>4821100</v>
      </c>
      <c r="AD10" s="26">
        <v>4871300</v>
      </c>
      <c r="AE10" s="26">
        <v>4993100</v>
      </c>
      <c r="AF10" s="26">
        <v>5000000</v>
      </c>
      <c r="AG10" s="26">
        <v>5200000</v>
      </c>
      <c r="AH10" s="26">
        <v>3905200</v>
      </c>
      <c r="AI10" s="26">
        <v>4259800</v>
      </c>
      <c r="AJ10" s="26">
        <v>4416500</v>
      </c>
      <c r="AK10" s="26">
        <v>4913200</v>
      </c>
      <c r="AL10" s="26">
        <v>5121000</v>
      </c>
      <c r="AM10" s="26">
        <v>5209000</v>
      </c>
      <c r="AN10" s="26">
        <v>5370000</v>
      </c>
      <c r="AO10" s="26">
        <v>5106000</v>
      </c>
      <c r="AP10" s="26">
        <v>5233000</v>
      </c>
      <c r="AQ10" s="26">
        <v>5301000</v>
      </c>
      <c r="AR10" s="26">
        <v>5460000</v>
      </c>
      <c r="AS10" s="26">
        <v>5651000</v>
      </c>
      <c r="AT10" s="26">
        <v>5820000</v>
      </c>
      <c r="AU10" s="26">
        <v>5965500</v>
      </c>
      <c r="AV10" s="26">
        <v>6144000</v>
      </c>
      <c r="AW10" s="26">
        <v>6328000</v>
      </c>
      <c r="AX10" s="26">
        <v>6519000</v>
      </c>
      <c r="AY10" s="26">
        <v>6567000</v>
      </c>
      <c r="AZ10" s="26">
        <v>6770000</v>
      </c>
      <c r="BA10" s="26">
        <v>6973100</v>
      </c>
      <c r="BB10" s="26">
        <v>7182293</v>
      </c>
      <c r="BC10" s="26">
        <v>11408740</v>
      </c>
      <c r="BD10" s="26">
        <v>11751002</v>
      </c>
      <c r="BE10" s="26">
        <v>12103532</v>
      </c>
      <c r="BF10" s="26">
        <v>12466638</v>
      </c>
      <c r="BG10" s="26">
        <v>12805900</v>
      </c>
      <c r="BH10" s="26">
        <v>12985900</v>
      </c>
      <c r="BI10" s="26">
        <v>13623000</v>
      </c>
      <c r="BJ10" s="26">
        <v>14156618</v>
      </c>
      <c r="BK10" s="26">
        <v>14786008</v>
      </c>
      <c r="BL10" s="26">
        <v>15376481</v>
      </c>
      <c r="BM10" s="26">
        <v>15855409</v>
      </c>
      <c r="BN10" s="26">
        <v>16334337</v>
      </c>
    </row>
    <row r="11" spans="1:66" x14ac:dyDescent="0.35">
      <c r="A11" s="55">
        <v>226</v>
      </c>
      <c r="B11" s="55" t="s">
        <v>419</v>
      </c>
      <c r="C11" s="55">
        <v>1749</v>
      </c>
      <c r="D11" s="55" t="s">
        <v>41</v>
      </c>
      <c r="E11" s="55">
        <v>5111</v>
      </c>
      <c r="F11" s="55" t="s">
        <v>36</v>
      </c>
      <c r="G11" s="55" t="s">
        <v>37</v>
      </c>
      <c r="H11" s="26">
        <v>3457000</v>
      </c>
      <c r="I11" s="26">
        <v>3365172</v>
      </c>
      <c r="J11" s="26">
        <v>3099936</v>
      </c>
      <c r="K11" s="26">
        <v>2852277</v>
      </c>
      <c r="L11" s="26">
        <v>2768430</v>
      </c>
      <c r="M11" s="26">
        <v>2768597</v>
      </c>
      <c r="N11" s="26">
        <v>2788646</v>
      </c>
      <c r="O11" s="26">
        <v>2684176</v>
      </c>
      <c r="P11" s="26">
        <v>2485000</v>
      </c>
      <c r="Q11" s="26">
        <v>2628900</v>
      </c>
      <c r="R11" s="26">
        <v>3126800</v>
      </c>
      <c r="S11" s="26">
        <v>2840900</v>
      </c>
      <c r="T11" s="26">
        <v>3022100</v>
      </c>
      <c r="U11" s="26">
        <v>2869300</v>
      </c>
      <c r="V11" s="26">
        <v>3219700</v>
      </c>
      <c r="W11" s="26">
        <v>3396700</v>
      </c>
      <c r="X11" s="26">
        <v>3523700</v>
      </c>
      <c r="Y11" s="26">
        <v>3804900</v>
      </c>
      <c r="Z11" s="26">
        <v>3879900</v>
      </c>
      <c r="AA11" s="26">
        <v>3862000</v>
      </c>
      <c r="AB11" s="26">
        <v>4055100</v>
      </c>
      <c r="AC11" s="26">
        <v>4257800</v>
      </c>
      <c r="AD11" s="26">
        <v>4470000</v>
      </c>
      <c r="AE11" s="26">
        <v>4693000</v>
      </c>
      <c r="AF11" s="26">
        <v>5384000</v>
      </c>
      <c r="AG11" s="26">
        <v>5320000</v>
      </c>
      <c r="AH11" s="26">
        <v>4550000</v>
      </c>
      <c r="AI11" s="26">
        <v>4870000</v>
      </c>
      <c r="AJ11" s="26">
        <v>5230000</v>
      </c>
      <c r="AK11" s="26">
        <v>5490000</v>
      </c>
      <c r="AL11" s="26">
        <v>5770000</v>
      </c>
      <c r="AM11" s="26">
        <v>5915000</v>
      </c>
      <c r="AN11" s="26">
        <v>6098000</v>
      </c>
      <c r="AO11" s="26">
        <v>6280000</v>
      </c>
      <c r="AP11" s="26">
        <v>6469000</v>
      </c>
      <c r="AQ11" s="26">
        <v>6635000</v>
      </c>
      <c r="AR11" s="26">
        <v>6805000</v>
      </c>
      <c r="AS11" s="26">
        <v>7013000</v>
      </c>
      <c r="AT11" s="26">
        <v>7224000</v>
      </c>
      <c r="AU11" s="26">
        <v>7477000</v>
      </c>
      <c r="AV11" s="26">
        <v>7800000</v>
      </c>
      <c r="AW11" s="26">
        <v>7992600</v>
      </c>
      <c r="AX11" s="26">
        <v>8267000</v>
      </c>
      <c r="AY11" s="26">
        <v>9118000</v>
      </c>
      <c r="AZ11" s="26">
        <v>9400000</v>
      </c>
      <c r="BA11" s="26">
        <v>9682000</v>
      </c>
      <c r="BB11" s="26">
        <v>9972460</v>
      </c>
      <c r="BC11" s="26">
        <v>14197656</v>
      </c>
      <c r="BD11" s="26">
        <v>14623146</v>
      </c>
      <c r="BE11" s="26">
        <v>15054840</v>
      </c>
      <c r="BF11" s="26">
        <v>15506295</v>
      </c>
      <c r="BG11" s="26">
        <v>15971198</v>
      </c>
      <c r="BH11" s="26">
        <v>16582000</v>
      </c>
      <c r="BI11" s="26">
        <v>15932000</v>
      </c>
      <c r="BJ11" s="26">
        <v>15992340</v>
      </c>
      <c r="BK11" s="26">
        <v>17498428</v>
      </c>
      <c r="BL11" s="26">
        <v>17884604</v>
      </c>
      <c r="BM11" s="26">
        <v>18327679</v>
      </c>
      <c r="BN11" s="26">
        <v>18770755</v>
      </c>
    </row>
    <row r="12" spans="1:66" s="33" customFormat="1" x14ac:dyDescent="0.35">
      <c r="A12" s="33">
        <v>19</v>
      </c>
      <c r="B12" s="33" t="s">
        <v>419</v>
      </c>
      <c r="C12" s="33">
        <v>1096</v>
      </c>
      <c r="D12" s="33" t="s">
        <v>38</v>
      </c>
      <c r="E12" s="33">
        <v>5111</v>
      </c>
      <c r="F12" s="33" t="s">
        <v>36</v>
      </c>
      <c r="G12" s="33" t="s">
        <v>37</v>
      </c>
    </row>
    <row r="13" spans="1:66" s="33" customFormat="1" x14ac:dyDescent="0.35">
      <c r="A13" s="33">
        <v>19</v>
      </c>
      <c r="B13" s="33" t="s">
        <v>419</v>
      </c>
      <c r="C13" s="33">
        <v>1110</v>
      </c>
      <c r="D13" s="33" t="s">
        <v>39</v>
      </c>
      <c r="E13" s="33">
        <v>5111</v>
      </c>
      <c r="F13" s="33" t="s">
        <v>36</v>
      </c>
      <c r="G13" s="33" t="s">
        <v>37</v>
      </c>
    </row>
    <row r="14" spans="1:66" x14ac:dyDescent="0.35">
      <c r="A14" s="55">
        <v>226</v>
      </c>
      <c r="B14" s="55" t="s">
        <v>419</v>
      </c>
      <c r="C14" s="55">
        <v>1107</v>
      </c>
      <c r="D14" s="55" t="s">
        <v>35</v>
      </c>
      <c r="E14" s="55">
        <v>5111</v>
      </c>
      <c r="F14" s="55" t="s">
        <v>36</v>
      </c>
      <c r="G14" s="55" t="s">
        <v>37</v>
      </c>
      <c r="H14" s="26">
        <v>18000</v>
      </c>
      <c r="I14" s="26">
        <v>18000</v>
      </c>
      <c r="J14" s="26">
        <v>17000</v>
      </c>
      <c r="K14" s="26">
        <v>16206</v>
      </c>
      <c r="L14" s="26">
        <v>16734</v>
      </c>
      <c r="M14" s="26">
        <v>16651</v>
      </c>
      <c r="N14" s="26">
        <v>17000</v>
      </c>
      <c r="O14" s="26">
        <v>16000</v>
      </c>
      <c r="P14" s="26">
        <v>16759</v>
      </c>
      <c r="Q14" s="26">
        <v>16500</v>
      </c>
      <c r="R14" s="26">
        <v>17281</v>
      </c>
      <c r="S14" s="26">
        <v>17361</v>
      </c>
      <c r="T14" s="26">
        <v>16000</v>
      </c>
      <c r="U14" s="26">
        <v>16000</v>
      </c>
      <c r="V14" s="26">
        <v>16000</v>
      </c>
      <c r="W14" s="26">
        <v>16000</v>
      </c>
      <c r="X14" s="26">
        <v>16000</v>
      </c>
      <c r="Y14" s="26">
        <v>16000</v>
      </c>
      <c r="Z14" s="26">
        <v>16000</v>
      </c>
      <c r="AA14" s="26">
        <v>16000</v>
      </c>
      <c r="AB14" s="26">
        <v>16000</v>
      </c>
      <c r="AC14" s="26">
        <v>16000</v>
      </c>
      <c r="AD14" s="26">
        <v>16200</v>
      </c>
      <c r="AE14" s="26">
        <v>16300</v>
      </c>
      <c r="AF14" s="26">
        <v>16400</v>
      </c>
      <c r="AG14" s="26">
        <v>16500</v>
      </c>
      <c r="AH14" s="26">
        <v>16600</v>
      </c>
      <c r="AI14" s="26">
        <v>16700</v>
      </c>
      <c r="AJ14" s="26">
        <v>16800</v>
      </c>
      <c r="AK14" s="26">
        <v>16900</v>
      </c>
      <c r="AL14" s="26">
        <v>17000</v>
      </c>
      <c r="AM14" s="26">
        <v>17100</v>
      </c>
      <c r="AN14" s="26">
        <v>17200</v>
      </c>
      <c r="AO14" s="26">
        <v>17300</v>
      </c>
      <c r="AP14" s="26">
        <v>17400</v>
      </c>
      <c r="AQ14" s="26">
        <v>17500</v>
      </c>
      <c r="AR14" s="26">
        <v>17600</v>
      </c>
      <c r="AS14" s="26">
        <v>17700</v>
      </c>
      <c r="AT14" s="26">
        <v>17800</v>
      </c>
      <c r="AU14" s="26">
        <v>17900</v>
      </c>
      <c r="AV14" s="26">
        <v>17900</v>
      </c>
      <c r="AW14" s="26">
        <v>17900</v>
      </c>
      <c r="AX14" s="26">
        <v>17900</v>
      </c>
      <c r="AY14" s="26">
        <v>18000</v>
      </c>
      <c r="AZ14" s="26">
        <v>18200</v>
      </c>
      <c r="BA14" s="26">
        <v>18500</v>
      </c>
      <c r="BB14" s="26">
        <v>18700</v>
      </c>
      <c r="BC14" s="26">
        <v>19000</v>
      </c>
      <c r="BD14" s="26">
        <v>19100</v>
      </c>
      <c r="BE14" s="26">
        <v>19000</v>
      </c>
      <c r="BF14" s="26">
        <v>19200</v>
      </c>
      <c r="BG14" s="26">
        <v>19200</v>
      </c>
      <c r="BH14" s="26">
        <v>19200</v>
      </c>
      <c r="BI14" s="26">
        <v>19200</v>
      </c>
      <c r="BJ14" s="26">
        <v>19220</v>
      </c>
      <c r="BK14" s="26">
        <v>19444</v>
      </c>
      <c r="BL14" s="26">
        <v>19465</v>
      </c>
      <c r="BM14" s="26">
        <v>19526</v>
      </c>
      <c r="BN14" s="26">
        <v>19587</v>
      </c>
    </row>
    <row r="15" spans="1:66" s="33" customFormat="1" x14ac:dyDescent="0.35">
      <c r="A15" s="33">
        <v>19</v>
      </c>
      <c r="B15" s="33" t="s">
        <v>419</v>
      </c>
      <c r="C15" s="33">
        <v>1157</v>
      </c>
      <c r="D15" s="33" t="s">
        <v>370</v>
      </c>
      <c r="E15" s="33">
        <v>5111</v>
      </c>
      <c r="F15" s="33" t="s">
        <v>36</v>
      </c>
      <c r="G15" s="33" t="s">
        <v>37</v>
      </c>
    </row>
    <row r="16" spans="1:66" s="33" customFormat="1" x14ac:dyDescent="0.35">
      <c r="A16" s="33">
        <v>19</v>
      </c>
      <c r="B16" s="33" t="s">
        <v>419</v>
      </c>
      <c r="C16" s="33">
        <v>1140</v>
      </c>
      <c r="D16" s="33" t="s">
        <v>387</v>
      </c>
      <c r="E16" s="33">
        <v>5112</v>
      </c>
      <c r="F16" s="33" t="s">
        <v>36</v>
      </c>
      <c r="G16" s="33" t="s">
        <v>125</v>
      </c>
    </row>
    <row r="17" spans="1:66" s="33" customFormat="1" x14ac:dyDescent="0.35">
      <c r="A17" s="33">
        <v>19</v>
      </c>
      <c r="B17" s="33" t="s">
        <v>419</v>
      </c>
      <c r="C17" s="33">
        <v>1150</v>
      </c>
      <c r="D17" s="33" t="s">
        <v>388</v>
      </c>
      <c r="E17" s="33">
        <v>5112</v>
      </c>
      <c r="F17" s="33" t="s">
        <v>36</v>
      </c>
      <c r="G17" s="33" t="s">
        <v>125</v>
      </c>
    </row>
    <row r="18" spans="1:66" s="33" customFormat="1" x14ac:dyDescent="0.35">
      <c r="A18" s="33">
        <v>19</v>
      </c>
      <c r="B18" s="33" t="s">
        <v>419</v>
      </c>
      <c r="C18" s="33">
        <v>1157</v>
      </c>
      <c r="D18" s="33" t="s">
        <v>386</v>
      </c>
      <c r="E18" s="33">
        <v>5111</v>
      </c>
      <c r="F18" s="33" t="s">
        <v>36</v>
      </c>
      <c r="G18" s="33" t="s">
        <v>37</v>
      </c>
    </row>
    <row r="19" spans="1:66" s="33" customFormat="1" x14ac:dyDescent="0.35">
      <c r="A19" s="33">
        <v>19</v>
      </c>
      <c r="B19" s="33" t="s">
        <v>419</v>
      </c>
      <c r="C19" s="33">
        <v>1181</v>
      </c>
      <c r="D19" s="33" t="s">
        <v>384</v>
      </c>
      <c r="E19" s="33">
        <v>5114</v>
      </c>
      <c r="F19" s="33" t="s">
        <v>36</v>
      </c>
      <c r="G19" s="33" t="s">
        <v>385</v>
      </c>
      <c r="AK19" s="33">
        <v>0</v>
      </c>
      <c r="AL19" s="33">
        <v>0</v>
      </c>
      <c r="AM19" s="33">
        <v>0</v>
      </c>
    </row>
    <row r="23" spans="1:66" ht="15.5" x14ac:dyDescent="0.35">
      <c r="A23" s="50" t="s">
        <v>453</v>
      </c>
      <c r="C23" s="128"/>
    </row>
    <row r="24" spans="1:66" ht="15.5" x14ac:dyDescent="0.35">
      <c r="A24" s="126"/>
      <c r="C24" s="128"/>
    </row>
    <row r="25" spans="1:66" s="95" customFormat="1" x14ac:dyDescent="0.35">
      <c r="C25" s="138"/>
      <c r="H25" s="30" t="s">
        <v>146</v>
      </c>
      <c r="I25" s="30" t="s">
        <v>147</v>
      </c>
      <c r="J25" s="30" t="s">
        <v>148</v>
      </c>
      <c r="K25" s="30" t="s">
        <v>149</v>
      </c>
      <c r="L25" s="30" t="s">
        <v>150</v>
      </c>
      <c r="M25" s="30" t="s">
        <v>151</v>
      </c>
      <c r="N25" s="30" t="s">
        <v>152</v>
      </c>
      <c r="O25" s="30" t="s">
        <v>153</v>
      </c>
      <c r="P25" s="30" t="s">
        <v>154</v>
      </c>
      <c r="Q25" s="30" t="s">
        <v>155</v>
      </c>
      <c r="R25" s="30" t="s">
        <v>156</v>
      </c>
      <c r="S25" s="30" t="s">
        <v>157</v>
      </c>
      <c r="T25" s="30" t="s">
        <v>158</v>
      </c>
      <c r="U25" s="30" t="s">
        <v>159</v>
      </c>
      <c r="V25" s="30" t="s">
        <v>160</v>
      </c>
      <c r="W25" s="30" t="s">
        <v>161</v>
      </c>
      <c r="X25" s="30" t="s">
        <v>162</v>
      </c>
      <c r="Y25" s="30" t="s">
        <v>163</v>
      </c>
      <c r="Z25" s="30" t="s">
        <v>164</v>
      </c>
      <c r="AA25" s="30" t="s">
        <v>165</v>
      </c>
      <c r="AB25" s="30" t="s">
        <v>166</v>
      </c>
      <c r="AC25" s="30" t="s">
        <v>167</v>
      </c>
      <c r="AD25" s="30" t="s">
        <v>168</v>
      </c>
      <c r="AE25" s="30" t="s">
        <v>169</v>
      </c>
      <c r="AF25" s="30" t="s">
        <v>170</v>
      </c>
      <c r="AG25" s="30" t="s">
        <v>171</v>
      </c>
      <c r="AH25" s="30" t="s">
        <v>172</v>
      </c>
      <c r="AI25" s="30" t="s">
        <v>173</v>
      </c>
      <c r="AJ25" s="30" t="s">
        <v>174</v>
      </c>
      <c r="AK25" s="30" t="s">
        <v>175</v>
      </c>
      <c r="AL25" s="30" t="s">
        <v>11</v>
      </c>
      <c r="AM25" s="30" t="s">
        <v>12</v>
      </c>
      <c r="AN25" s="30" t="s">
        <v>13</v>
      </c>
      <c r="AO25" s="30" t="s">
        <v>14</v>
      </c>
      <c r="AP25" s="30" t="s">
        <v>15</v>
      </c>
      <c r="AQ25" s="30" t="s">
        <v>16</v>
      </c>
      <c r="AR25" s="30" t="s">
        <v>17</v>
      </c>
      <c r="AS25" s="30" t="s">
        <v>18</v>
      </c>
      <c r="AT25" s="30" t="s">
        <v>19</v>
      </c>
      <c r="AU25" s="30" t="s">
        <v>20</v>
      </c>
      <c r="AV25" s="30" t="s">
        <v>21</v>
      </c>
      <c r="AW25" s="30" t="s">
        <v>22</v>
      </c>
      <c r="AX25" s="30" t="s">
        <v>23</v>
      </c>
      <c r="AY25" s="30" t="s">
        <v>24</v>
      </c>
      <c r="AZ25" s="30" t="s">
        <v>25</v>
      </c>
      <c r="BA25" s="30" t="s">
        <v>26</v>
      </c>
      <c r="BB25" s="30" t="s">
        <v>27</v>
      </c>
      <c r="BC25" s="30" t="s">
        <v>28</v>
      </c>
      <c r="BD25" s="30" t="s">
        <v>29</v>
      </c>
      <c r="BE25" s="30" t="s">
        <v>30</v>
      </c>
      <c r="BF25" s="30" t="s">
        <v>176</v>
      </c>
      <c r="BG25" s="30" t="s">
        <v>177</v>
      </c>
      <c r="BH25" s="30" t="s">
        <v>178</v>
      </c>
      <c r="BI25" s="30" t="s">
        <v>179</v>
      </c>
      <c r="BJ25" s="30" t="s">
        <v>180</v>
      </c>
      <c r="BK25" s="30" t="s">
        <v>181</v>
      </c>
      <c r="BL25" s="30" t="s">
        <v>182</v>
      </c>
      <c r="BM25" s="30" t="s">
        <v>183</v>
      </c>
      <c r="BN25" s="30" t="s">
        <v>184</v>
      </c>
    </row>
    <row r="26" spans="1:66" s="95" customFormat="1" x14ac:dyDescent="0.35">
      <c r="A26" s="184" t="s">
        <v>365</v>
      </c>
      <c r="C26" s="1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66" s="26" customFormat="1" x14ac:dyDescent="0.35">
      <c r="A27" s="132"/>
      <c r="C27" s="132"/>
      <c r="E27" s="72"/>
    </row>
    <row r="28" spans="1:66" s="61" customFormat="1" x14ac:dyDescent="0.35">
      <c r="A28" s="145" t="s">
        <v>391</v>
      </c>
      <c r="E28" s="155"/>
    </row>
    <row r="29" spans="1:66" s="26" customFormat="1" ht="59.5" customHeight="1" x14ac:dyDescent="0.35">
      <c r="A29" s="134" t="s">
        <v>383</v>
      </c>
      <c r="C29" s="128"/>
      <c r="D29" s="175" t="s">
        <v>403</v>
      </c>
      <c r="E29" s="72" t="s">
        <v>402</v>
      </c>
    </row>
    <row r="30" spans="1:66" x14ac:dyDescent="0.35">
      <c r="A30" s="128"/>
      <c r="B30" s="8" t="s">
        <v>32</v>
      </c>
      <c r="D30" s="146">
        <v>9</v>
      </c>
      <c r="E30" s="51">
        <v>0.5</v>
      </c>
      <c r="F30" s="139"/>
      <c r="G30" s="139"/>
      <c r="H30" s="26">
        <f>H6*$D30*$E30</f>
        <v>3240</v>
      </c>
      <c r="I30" s="26">
        <f t="shared" ref="I30:BN30" si="0">I6*$D30*$E30</f>
        <v>3240</v>
      </c>
      <c r="J30" s="26">
        <f t="shared" si="0"/>
        <v>2988</v>
      </c>
      <c r="K30" s="26">
        <f t="shared" si="0"/>
        <v>3793.5</v>
      </c>
      <c r="L30" s="26">
        <f t="shared" si="0"/>
        <v>6426</v>
      </c>
      <c r="M30" s="26">
        <f t="shared" si="0"/>
        <v>6426</v>
      </c>
      <c r="N30" s="26">
        <f t="shared" si="0"/>
        <v>7551</v>
      </c>
      <c r="O30" s="26">
        <f t="shared" si="0"/>
        <v>7560</v>
      </c>
      <c r="P30" s="26">
        <f t="shared" si="0"/>
        <v>8617.5</v>
      </c>
      <c r="Q30" s="26">
        <f t="shared" si="0"/>
        <v>12847.5</v>
      </c>
      <c r="R30" s="26">
        <f t="shared" si="0"/>
        <v>17707.5</v>
      </c>
      <c r="S30" s="26">
        <f t="shared" si="0"/>
        <v>17865</v>
      </c>
      <c r="T30" s="26">
        <f t="shared" si="0"/>
        <v>15120</v>
      </c>
      <c r="U30" s="26">
        <f t="shared" si="0"/>
        <v>14467.5</v>
      </c>
      <c r="V30" s="26">
        <f t="shared" si="0"/>
        <v>18855</v>
      </c>
      <c r="W30" s="26">
        <f t="shared" si="0"/>
        <v>24705</v>
      </c>
      <c r="X30" s="26">
        <f t="shared" si="0"/>
        <v>32625</v>
      </c>
      <c r="Y30" s="26">
        <f t="shared" si="0"/>
        <v>44595</v>
      </c>
      <c r="Z30" s="26">
        <f t="shared" si="0"/>
        <v>36000</v>
      </c>
      <c r="AA30" s="26">
        <f t="shared" si="0"/>
        <v>37800</v>
      </c>
      <c r="AB30" s="26">
        <f t="shared" si="0"/>
        <v>39645</v>
      </c>
      <c r="AC30" s="26">
        <f t="shared" si="0"/>
        <v>41656.5</v>
      </c>
      <c r="AD30" s="26">
        <f t="shared" si="0"/>
        <v>43740</v>
      </c>
      <c r="AE30" s="26">
        <f t="shared" si="0"/>
        <v>45922.5</v>
      </c>
      <c r="AF30" s="26">
        <f t="shared" si="0"/>
        <v>48222</v>
      </c>
      <c r="AG30" s="26">
        <f t="shared" si="0"/>
        <v>56700</v>
      </c>
      <c r="AH30" s="26">
        <f t="shared" si="0"/>
        <v>114300</v>
      </c>
      <c r="AI30" s="26">
        <f t="shared" si="0"/>
        <v>103950</v>
      </c>
      <c r="AJ30" s="26">
        <f t="shared" si="0"/>
        <v>174150</v>
      </c>
      <c r="AK30" s="26">
        <f t="shared" si="0"/>
        <v>259200</v>
      </c>
      <c r="AL30" s="26">
        <f t="shared" si="0"/>
        <v>270000</v>
      </c>
      <c r="AM30" s="26">
        <f t="shared" si="0"/>
        <v>275400</v>
      </c>
      <c r="AN30" s="26">
        <f t="shared" si="0"/>
        <v>283500</v>
      </c>
      <c r="AO30" s="26">
        <f t="shared" si="0"/>
        <v>291600</v>
      </c>
      <c r="AP30" s="26">
        <f t="shared" si="0"/>
        <v>297000</v>
      </c>
      <c r="AQ30" s="26">
        <f t="shared" si="0"/>
        <v>310500</v>
      </c>
      <c r="AR30" s="26">
        <f t="shared" si="0"/>
        <v>318600</v>
      </c>
      <c r="AS30" s="26">
        <f t="shared" si="0"/>
        <v>326430</v>
      </c>
      <c r="AT30" s="26">
        <f t="shared" si="0"/>
        <v>337500</v>
      </c>
      <c r="AU30" s="26">
        <f t="shared" si="0"/>
        <v>348300</v>
      </c>
      <c r="AV30" s="26">
        <f t="shared" si="0"/>
        <v>363960</v>
      </c>
      <c r="AW30" s="26">
        <f t="shared" si="0"/>
        <v>378000</v>
      </c>
      <c r="AX30" s="26">
        <f t="shared" si="0"/>
        <v>391500</v>
      </c>
      <c r="AY30" s="26">
        <f t="shared" si="0"/>
        <v>429300</v>
      </c>
      <c r="AZ30" s="26">
        <f t="shared" si="0"/>
        <v>442800</v>
      </c>
      <c r="BA30" s="26">
        <f t="shared" si="0"/>
        <v>459000</v>
      </c>
      <c r="BB30" s="26">
        <f t="shared" si="0"/>
        <v>472500</v>
      </c>
      <c r="BC30" s="26">
        <f t="shared" si="0"/>
        <v>486000</v>
      </c>
      <c r="BD30" s="26">
        <f t="shared" si="0"/>
        <v>499500</v>
      </c>
      <c r="BE30" s="26">
        <f t="shared" si="0"/>
        <v>508950</v>
      </c>
      <c r="BF30" s="26">
        <f t="shared" si="0"/>
        <v>526500</v>
      </c>
      <c r="BG30" s="26">
        <f t="shared" si="0"/>
        <v>517500</v>
      </c>
      <c r="BH30" s="26">
        <f t="shared" si="0"/>
        <v>526500</v>
      </c>
      <c r="BI30" s="26">
        <f t="shared" si="0"/>
        <v>522603</v>
      </c>
      <c r="BJ30" s="26">
        <f t="shared" si="0"/>
        <v>534537</v>
      </c>
      <c r="BK30" s="26">
        <f t="shared" si="0"/>
        <v>569992.5</v>
      </c>
      <c r="BL30" s="26">
        <f t="shared" si="0"/>
        <v>572940</v>
      </c>
      <c r="BM30" s="26">
        <f t="shared" si="0"/>
        <v>582525</v>
      </c>
      <c r="BN30" s="26">
        <f t="shared" si="0"/>
        <v>592074</v>
      </c>
    </row>
    <row r="31" spans="1:66" x14ac:dyDescent="0.35">
      <c r="A31" s="128"/>
      <c r="B31" s="8" t="s">
        <v>33</v>
      </c>
      <c r="D31" s="146">
        <v>3.6</v>
      </c>
      <c r="E31" s="51">
        <v>0.5</v>
      </c>
      <c r="F31" s="139"/>
      <c r="G31" s="139"/>
      <c r="H31" s="26">
        <f>H7*$D31*$E31</f>
        <v>19117.8</v>
      </c>
      <c r="I31" s="26">
        <f t="shared" ref="I31:BN31" si="1">I7*$D31*$E31</f>
        <v>19656</v>
      </c>
      <c r="J31" s="26">
        <f t="shared" si="1"/>
        <v>20287.8</v>
      </c>
      <c r="K31" s="26">
        <f t="shared" si="1"/>
        <v>20872.8</v>
      </c>
      <c r="L31" s="26">
        <f t="shared" si="1"/>
        <v>21504.600000000002</v>
      </c>
      <c r="M31" s="26">
        <f t="shared" si="1"/>
        <v>22183.200000000001</v>
      </c>
      <c r="N31" s="26">
        <f t="shared" si="1"/>
        <v>22978.799999999999</v>
      </c>
      <c r="O31" s="26">
        <f t="shared" si="1"/>
        <v>23634</v>
      </c>
      <c r="P31" s="26">
        <f t="shared" si="1"/>
        <v>24710.400000000001</v>
      </c>
      <c r="Q31" s="26">
        <f t="shared" si="1"/>
        <v>25833.600000000002</v>
      </c>
      <c r="R31" s="26">
        <f t="shared" si="1"/>
        <v>26722.799999999999</v>
      </c>
      <c r="S31" s="26">
        <f t="shared" si="1"/>
        <v>27167.4</v>
      </c>
      <c r="T31" s="26">
        <f t="shared" si="1"/>
        <v>29250</v>
      </c>
      <c r="U31" s="26">
        <f t="shared" si="1"/>
        <v>28665</v>
      </c>
      <c r="V31" s="26">
        <f t="shared" si="1"/>
        <v>29160</v>
      </c>
      <c r="W31" s="26">
        <f t="shared" si="1"/>
        <v>32400</v>
      </c>
      <c r="X31" s="26">
        <f t="shared" si="1"/>
        <v>39600</v>
      </c>
      <c r="Y31" s="26">
        <f t="shared" si="1"/>
        <v>36000</v>
      </c>
      <c r="Z31" s="26">
        <f t="shared" si="1"/>
        <v>35802</v>
      </c>
      <c r="AA31" s="26">
        <f t="shared" si="1"/>
        <v>36480.6</v>
      </c>
      <c r="AB31" s="26">
        <f t="shared" si="1"/>
        <v>37159.200000000004</v>
      </c>
      <c r="AC31" s="26">
        <f t="shared" si="1"/>
        <v>40528.800000000003</v>
      </c>
      <c r="AD31" s="26">
        <f t="shared" si="1"/>
        <v>43336.800000000003</v>
      </c>
      <c r="AE31" s="26">
        <f t="shared" si="1"/>
        <v>44062.200000000004</v>
      </c>
      <c r="AF31" s="26">
        <f t="shared" si="1"/>
        <v>46872</v>
      </c>
      <c r="AG31" s="26">
        <f t="shared" si="1"/>
        <v>51480</v>
      </c>
      <c r="AH31" s="26">
        <f t="shared" si="1"/>
        <v>45864</v>
      </c>
      <c r="AI31" s="26">
        <f t="shared" si="1"/>
        <v>48204</v>
      </c>
      <c r="AJ31" s="26">
        <f t="shared" si="1"/>
        <v>50778</v>
      </c>
      <c r="AK31" s="26">
        <f t="shared" si="1"/>
        <v>53352</v>
      </c>
      <c r="AL31" s="26">
        <f t="shared" si="1"/>
        <v>56628</v>
      </c>
      <c r="AM31" s="26">
        <f t="shared" si="1"/>
        <v>59436</v>
      </c>
      <c r="AN31" s="26">
        <f t="shared" si="1"/>
        <v>62478</v>
      </c>
      <c r="AO31" s="26">
        <f t="shared" si="1"/>
        <v>64818</v>
      </c>
      <c r="AP31" s="26">
        <f t="shared" si="1"/>
        <v>65520</v>
      </c>
      <c r="AQ31" s="26">
        <f t="shared" si="1"/>
        <v>65520</v>
      </c>
      <c r="AR31" s="26">
        <f t="shared" si="1"/>
        <v>64890</v>
      </c>
      <c r="AS31" s="26">
        <f t="shared" si="1"/>
        <v>64818</v>
      </c>
      <c r="AT31" s="26">
        <f t="shared" si="1"/>
        <v>66924</v>
      </c>
      <c r="AU31" s="26">
        <f t="shared" si="1"/>
        <v>79362</v>
      </c>
      <c r="AV31" s="26">
        <f t="shared" si="1"/>
        <v>87879.6</v>
      </c>
      <c r="AW31" s="26">
        <f t="shared" si="1"/>
        <v>96525</v>
      </c>
      <c r="AX31" s="26">
        <f t="shared" si="1"/>
        <v>105300</v>
      </c>
      <c r="AY31" s="26">
        <f t="shared" si="1"/>
        <v>92430</v>
      </c>
      <c r="AZ31" s="26">
        <f t="shared" si="1"/>
        <v>94770</v>
      </c>
      <c r="BA31" s="26">
        <f t="shared" si="1"/>
        <v>66690</v>
      </c>
      <c r="BB31" s="26">
        <f t="shared" si="1"/>
        <v>78390</v>
      </c>
      <c r="BC31" s="26">
        <f t="shared" si="1"/>
        <v>80730</v>
      </c>
      <c r="BD31" s="26">
        <f t="shared" si="1"/>
        <v>93150</v>
      </c>
      <c r="BE31" s="26">
        <f t="shared" si="1"/>
        <v>112140</v>
      </c>
      <c r="BF31" s="26">
        <f t="shared" si="1"/>
        <v>111870</v>
      </c>
      <c r="BG31" s="26">
        <f t="shared" si="1"/>
        <v>113400</v>
      </c>
      <c r="BH31" s="26">
        <f t="shared" si="1"/>
        <v>116100</v>
      </c>
      <c r="BI31" s="26">
        <f t="shared" si="1"/>
        <v>108455.40000000001</v>
      </c>
      <c r="BJ31" s="26">
        <f t="shared" si="1"/>
        <v>106934.40000000001</v>
      </c>
      <c r="BK31" s="26">
        <f t="shared" si="1"/>
        <v>116420.40000000001</v>
      </c>
      <c r="BL31" s="26">
        <f t="shared" si="1"/>
        <v>117869.40000000001</v>
      </c>
      <c r="BM31" s="26">
        <f t="shared" si="1"/>
        <v>120580.2</v>
      </c>
      <c r="BN31" s="26">
        <f t="shared" si="1"/>
        <v>123318</v>
      </c>
    </row>
    <row r="32" spans="1:66" x14ac:dyDescent="0.35">
      <c r="A32" s="128"/>
      <c r="B32" s="8" t="s">
        <v>34</v>
      </c>
      <c r="D32" s="148">
        <v>3</v>
      </c>
      <c r="E32" s="51">
        <v>0.5</v>
      </c>
      <c r="F32" s="139"/>
      <c r="G32" s="139"/>
      <c r="H32" s="26">
        <f>H8*$D32*$E32</f>
        <v>8086.5</v>
      </c>
      <c r="I32" s="26">
        <f t="shared" ref="I32:BN32" si="2">I8*$D32*$E32</f>
        <v>8424</v>
      </c>
      <c r="J32" s="26">
        <f t="shared" si="2"/>
        <v>8748</v>
      </c>
      <c r="K32" s="26">
        <f t="shared" si="2"/>
        <v>10363.5</v>
      </c>
      <c r="L32" s="26">
        <f t="shared" si="2"/>
        <v>10647</v>
      </c>
      <c r="M32" s="26">
        <f t="shared" si="2"/>
        <v>11115</v>
      </c>
      <c r="N32" s="26">
        <f t="shared" si="2"/>
        <v>11415</v>
      </c>
      <c r="O32" s="26">
        <f t="shared" si="2"/>
        <v>11700</v>
      </c>
      <c r="P32" s="26">
        <f t="shared" si="2"/>
        <v>12000</v>
      </c>
      <c r="Q32" s="26">
        <f t="shared" si="2"/>
        <v>12300</v>
      </c>
      <c r="R32" s="26">
        <f t="shared" si="2"/>
        <v>12930</v>
      </c>
      <c r="S32" s="26">
        <f t="shared" si="2"/>
        <v>13230</v>
      </c>
      <c r="T32" s="26">
        <f t="shared" si="2"/>
        <v>14040</v>
      </c>
      <c r="U32" s="26">
        <f t="shared" si="2"/>
        <v>15190.5</v>
      </c>
      <c r="V32" s="26">
        <f t="shared" si="2"/>
        <v>17860.5</v>
      </c>
      <c r="W32" s="26">
        <f t="shared" si="2"/>
        <v>20317.5</v>
      </c>
      <c r="X32" s="26">
        <f t="shared" si="2"/>
        <v>15480</v>
      </c>
      <c r="Y32" s="26">
        <f t="shared" si="2"/>
        <v>13545</v>
      </c>
      <c r="Z32" s="26">
        <f t="shared" si="2"/>
        <v>15720</v>
      </c>
      <c r="AA32" s="26">
        <f t="shared" si="2"/>
        <v>15840</v>
      </c>
      <c r="AB32" s="26">
        <f t="shared" si="2"/>
        <v>16080</v>
      </c>
      <c r="AC32" s="26">
        <f t="shared" si="2"/>
        <v>17400</v>
      </c>
      <c r="AD32" s="26">
        <f t="shared" si="2"/>
        <v>18600</v>
      </c>
      <c r="AE32" s="26">
        <f t="shared" si="2"/>
        <v>18600</v>
      </c>
      <c r="AF32" s="26">
        <f t="shared" si="2"/>
        <v>19800</v>
      </c>
      <c r="AG32" s="26">
        <f t="shared" si="2"/>
        <v>21600</v>
      </c>
      <c r="AH32" s="26">
        <f t="shared" si="2"/>
        <v>19200</v>
      </c>
      <c r="AI32" s="26">
        <f t="shared" si="2"/>
        <v>20400</v>
      </c>
      <c r="AJ32" s="26">
        <f t="shared" si="2"/>
        <v>21600</v>
      </c>
      <c r="AK32" s="26">
        <f t="shared" si="2"/>
        <v>22800</v>
      </c>
      <c r="AL32" s="26">
        <f t="shared" si="2"/>
        <v>24000</v>
      </c>
      <c r="AM32" s="26">
        <f t="shared" si="2"/>
        <v>24600</v>
      </c>
      <c r="AN32" s="26">
        <f t="shared" si="2"/>
        <v>25500</v>
      </c>
      <c r="AO32" s="26">
        <f t="shared" si="2"/>
        <v>25800</v>
      </c>
      <c r="AP32" s="26">
        <f t="shared" si="2"/>
        <v>26100</v>
      </c>
      <c r="AQ32" s="26">
        <f t="shared" si="2"/>
        <v>26400</v>
      </c>
      <c r="AR32" s="26">
        <f t="shared" si="2"/>
        <v>27000</v>
      </c>
      <c r="AS32" s="26">
        <f t="shared" si="2"/>
        <v>27000</v>
      </c>
      <c r="AT32" s="26">
        <f t="shared" si="2"/>
        <v>29400</v>
      </c>
      <c r="AU32" s="26">
        <f t="shared" si="2"/>
        <v>30600</v>
      </c>
      <c r="AV32" s="26">
        <f t="shared" si="2"/>
        <v>23086.5</v>
      </c>
      <c r="AW32" s="26">
        <f t="shared" si="2"/>
        <v>23107.5</v>
      </c>
      <c r="AX32" s="26">
        <f t="shared" si="2"/>
        <v>23376</v>
      </c>
      <c r="AY32" s="26">
        <f t="shared" si="2"/>
        <v>23892</v>
      </c>
      <c r="AZ32" s="26">
        <f t="shared" si="2"/>
        <v>33000</v>
      </c>
      <c r="BA32" s="26">
        <f t="shared" si="2"/>
        <v>33990</v>
      </c>
      <c r="BB32" s="26">
        <f t="shared" si="2"/>
        <v>35008.5</v>
      </c>
      <c r="BC32" s="26">
        <f t="shared" si="2"/>
        <v>46284</v>
      </c>
      <c r="BD32" s="26">
        <f t="shared" si="2"/>
        <v>63193.5</v>
      </c>
      <c r="BE32" s="26">
        <f t="shared" si="2"/>
        <v>65089.5</v>
      </c>
      <c r="BF32" s="26">
        <f t="shared" si="2"/>
        <v>67041</v>
      </c>
      <c r="BG32" s="26">
        <f t="shared" si="2"/>
        <v>67500</v>
      </c>
      <c r="BH32" s="26">
        <f t="shared" si="2"/>
        <v>70500</v>
      </c>
      <c r="BI32" s="26">
        <f t="shared" si="2"/>
        <v>72750</v>
      </c>
      <c r="BJ32" s="26">
        <f t="shared" si="2"/>
        <v>42390</v>
      </c>
      <c r="BK32" s="26">
        <f t="shared" si="2"/>
        <v>64500</v>
      </c>
      <c r="BL32" s="26">
        <f t="shared" si="2"/>
        <v>66000</v>
      </c>
      <c r="BM32" s="26">
        <f t="shared" si="2"/>
        <v>67500</v>
      </c>
      <c r="BN32" s="26">
        <f t="shared" si="2"/>
        <v>67500</v>
      </c>
    </row>
    <row r="33" spans="1:66" s="152" customFormat="1" x14ac:dyDescent="0.35">
      <c r="A33" s="150" t="s">
        <v>454</v>
      </c>
      <c r="B33" s="151"/>
      <c r="E33" s="153"/>
      <c r="G33" s="154"/>
      <c r="H33" s="152">
        <f t="shared" ref="H33:AM33" si="3">SUM(H30:H32)</f>
        <v>30444.3</v>
      </c>
      <c r="I33" s="152">
        <f t="shared" si="3"/>
        <v>31320</v>
      </c>
      <c r="J33" s="152">
        <f t="shared" si="3"/>
        <v>32023.8</v>
      </c>
      <c r="K33" s="152">
        <f t="shared" si="3"/>
        <v>35029.800000000003</v>
      </c>
      <c r="L33" s="152">
        <f t="shared" si="3"/>
        <v>38577.600000000006</v>
      </c>
      <c r="M33" s="152">
        <f t="shared" si="3"/>
        <v>39724.199999999997</v>
      </c>
      <c r="N33" s="152">
        <f t="shared" si="3"/>
        <v>41944.800000000003</v>
      </c>
      <c r="O33" s="152">
        <f t="shared" si="3"/>
        <v>42894</v>
      </c>
      <c r="P33" s="152">
        <f t="shared" si="3"/>
        <v>45327.9</v>
      </c>
      <c r="Q33" s="152">
        <f t="shared" si="3"/>
        <v>50981.100000000006</v>
      </c>
      <c r="R33" s="152">
        <f t="shared" si="3"/>
        <v>57360.3</v>
      </c>
      <c r="S33" s="152">
        <f t="shared" si="3"/>
        <v>58262.400000000001</v>
      </c>
      <c r="T33" s="152">
        <f t="shared" si="3"/>
        <v>58410</v>
      </c>
      <c r="U33" s="152">
        <f t="shared" si="3"/>
        <v>58323</v>
      </c>
      <c r="V33" s="152">
        <f t="shared" si="3"/>
        <v>65875.5</v>
      </c>
      <c r="W33" s="152">
        <f t="shared" si="3"/>
        <v>77422.5</v>
      </c>
      <c r="X33" s="152">
        <f t="shared" si="3"/>
        <v>87705</v>
      </c>
      <c r="Y33" s="152">
        <f t="shared" si="3"/>
        <v>94140</v>
      </c>
      <c r="Z33" s="152">
        <f t="shared" si="3"/>
        <v>87522</v>
      </c>
      <c r="AA33" s="152">
        <f t="shared" si="3"/>
        <v>90120.6</v>
      </c>
      <c r="AB33" s="152">
        <f t="shared" si="3"/>
        <v>92884.200000000012</v>
      </c>
      <c r="AC33" s="152">
        <f t="shared" si="3"/>
        <v>99585.3</v>
      </c>
      <c r="AD33" s="152">
        <f t="shared" si="3"/>
        <v>105676.8</v>
      </c>
      <c r="AE33" s="152">
        <f t="shared" si="3"/>
        <v>108584.70000000001</v>
      </c>
      <c r="AF33" s="152">
        <f t="shared" si="3"/>
        <v>114894</v>
      </c>
      <c r="AG33" s="152">
        <f t="shared" si="3"/>
        <v>129780</v>
      </c>
      <c r="AH33" s="152">
        <f t="shared" si="3"/>
        <v>179364</v>
      </c>
      <c r="AI33" s="152">
        <f t="shared" si="3"/>
        <v>172554</v>
      </c>
      <c r="AJ33" s="152">
        <f t="shared" si="3"/>
        <v>246528</v>
      </c>
      <c r="AK33" s="152">
        <f t="shared" si="3"/>
        <v>335352</v>
      </c>
      <c r="AL33" s="152">
        <f t="shared" si="3"/>
        <v>350628</v>
      </c>
      <c r="AM33" s="152">
        <f t="shared" si="3"/>
        <v>359436</v>
      </c>
      <c r="AN33" s="152">
        <f t="shared" ref="AN33:BN33" si="4">SUM(AN30:AN32)</f>
        <v>371478</v>
      </c>
      <c r="AO33" s="152">
        <f t="shared" si="4"/>
        <v>382218</v>
      </c>
      <c r="AP33" s="152">
        <f t="shared" si="4"/>
        <v>388620</v>
      </c>
      <c r="AQ33" s="152">
        <f t="shared" si="4"/>
        <v>402420</v>
      </c>
      <c r="AR33" s="152">
        <f t="shared" si="4"/>
        <v>410490</v>
      </c>
      <c r="AS33" s="152">
        <f t="shared" si="4"/>
        <v>418248</v>
      </c>
      <c r="AT33" s="152">
        <f t="shared" si="4"/>
        <v>433824</v>
      </c>
      <c r="AU33" s="152">
        <f t="shared" si="4"/>
        <v>458262</v>
      </c>
      <c r="AV33" s="152">
        <f t="shared" si="4"/>
        <v>474926.1</v>
      </c>
      <c r="AW33" s="152">
        <f t="shared" si="4"/>
        <v>497632.5</v>
      </c>
      <c r="AX33" s="152">
        <f t="shared" si="4"/>
        <v>520176</v>
      </c>
      <c r="AY33" s="152">
        <f t="shared" si="4"/>
        <v>545622</v>
      </c>
      <c r="AZ33" s="152">
        <f t="shared" si="4"/>
        <v>570570</v>
      </c>
      <c r="BA33" s="152">
        <f t="shared" si="4"/>
        <v>559680</v>
      </c>
      <c r="BB33" s="152">
        <f t="shared" si="4"/>
        <v>585898.5</v>
      </c>
      <c r="BC33" s="152">
        <f t="shared" si="4"/>
        <v>613014</v>
      </c>
      <c r="BD33" s="152">
        <f t="shared" si="4"/>
        <v>655843.5</v>
      </c>
      <c r="BE33" s="152">
        <f t="shared" si="4"/>
        <v>686179.5</v>
      </c>
      <c r="BF33" s="152">
        <f t="shared" si="4"/>
        <v>705411</v>
      </c>
      <c r="BG33" s="152">
        <f t="shared" si="4"/>
        <v>698400</v>
      </c>
      <c r="BH33" s="152">
        <f t="shared" si="4"/>
        <v>713100</v>
      </c>
      <c r="BI33" s="152">
        <f t="shared" si="4"/>
        <v>703808.4</v>
      </c>
      <c r="BJ33" s="152">
        <f t="shared" si="4"/>
        <v>683861.4</v>
      </c>
      <c r="BK33" s="152">
        <f t="shared" si="4"/>
        <v>750912.9</v>
      </c>
      <c r="BL33" s="152">
        <f t="shared" si="4"/>
        <v>756809.4</v>
      </c>
      <c r="BM33" s="152">
        <f t="shared" si="4"/>
        <v>770605.2</v>
      </c>
      <c r="BN33" s="152">
        <f t="shared" si="4"/>
        <v>782892</v>
      </c>
    </row>
    <row r="34" spans="1:66" ht="116" x14ac:dyDescent="0.35">
      <c r="A34" s="176" t="s">
        <v>404</v>
      </c>
      <c r="B34" s="8"/>
      <c r="D34" s="140"/>
      <c r="E34" s="95"/>
      <c r="F34" s="57"/>
      <c r="G34" s="5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66" s="26" customFormat="1" x14ac:dyDescent="0.35">
      <c r="A35" s="132"/>
      <c r="B35" s="132"/>
      <c r="D35" s="42"/>
      <c r="E35" s="127"/>
      <c r="F35" s="42"/>
    </row>
    <row r="36" spans="1:66" s="58" customFormat="1" x14ac:dyDescent="0.35">
      <c r="A36" s="137" t="s">
        <v>390</v>
      </c>
    </row>
    <row r="37" spans="1:66" x14ac:dyDescent="0.35">
      <c r="A37" s="128" t="s">
        <v>382</v>
      </c>
      <c r="B37" s="128"/>
      <c r="D37" s="95" t="s">
        <v>110</v>
      </c>
      <c r="E37" s="95" t="s">
        <v>111</v>
      </c>
      <c r="F37" s="95" t="s">
        <v>112</v>
      </c>
      <c r="G37" s="95" t="s">
        <v>89</v>
      </c>
    </row>
    <row r="38" spans="1:66" x14ac:dyDescent="0.35">
      <c r="A38" s="128"/>
      <c r="B38" s="128"/>
      <c r="D38" s="149" t="s">
        <v>379</v>
      </c>
      <c r="E38" s="149" t="s">
        <v>380</v>
      </c>
      <c r="F38" s="149"/>
      <c r="G38" s="149" t="s">
        <v>381</v>
      </c>
    </row>
    <row r="39" spans="1:66" x14ac:dyDescent="0.35">
      <c r="A39" s="128"/>
      <c r="B39" s="133" t="s">
        <v>369</v>
      </c>
      <c r="D39" s="146">
        <v>9.5</v>
      </c>
      <c r="E39" s="51" t="s">
        <v>113</v>
      </c>
      <c r="F39" s="51">
        <v>365</v>
      </c>
      <c r="G39" s="51">
        <v>0.5</v>
      </c>
      <c r="H39" s="26">
        <f>H10*$D39/1000*$F39*$G39</f>
        <v>6272707.5</v>
      </c>
      <c r="I39" s="26">
        <f t="shared" ref="I39:BN39" si="5">I10*$D39/1000*$F39*$G39</f>
        <v>5864863.6175000006</v>
      </c>
      <c r="J39" s="26">
        <f t="shared" si="5"/>
        <v>6006755.4512499999</v>
      </c>
      <c r="K39" s="26">
        <f t="shared" si="5"/>
        <v>6005600.7737499997</v>
      </c>
      <c r="L39" s="26">
        <f t="shared" si="5"/>
        <v>6062571.7987500001</v>
      </c>
      <c r="M39" s="26">
        <f t="shared" si="5"/>
        <v>6062571.7987500001</v>
      </c>
      <c r="N39" s="26">
        <f t="shared" si="5"/>
        <v>6287692.3012500005</v>
      </c>
      <c r="O39" s="26">
        <f t="shared" si="5"/>
        <v>6384230.96875</v>
      </c>
      <c r="P39" s="26">
        <f t="shared" si="5"/>
        <v>6884721.25</v>
      </c>
      <c r="Q39" s="26">
        <f t="shared" si="5"/>
        <v>7421316.875</v>
      </c>
      <c r="R39" s="26">
        <f t="shared" si="5"/>
        <v>7323186.6250000009</v>
      </c>
      <c r="S39" s="26">
        <f t="shared" si="5"/>
        <v>7754370.2499999991</v>
      </c>
      <c r="T39" s="26">
        <f t="shared" si="5"/>
        <v>8025008.625</v>
      </c>
      <c r="U39" s="26">
        <f t="shared" si="5"/>
        <v>8275708.875</v>
      </c>
      <c r="V39" s="26">
        <f t="shared" si="5"/>
        <v>8439721.625</v>
      </c>
      <c r="W39" s="26">
        <f t="shared" si="5"/>
        <v>8650545.625</v>
      </c>
      <c r="X39" s="26">
        <f t="shared" si="5"/>
        <v>8514619.625</v>
      </c>
      <c r="Y39" s="26">
        <f t="shared" si="5"/>
        <v>9094559</v>
      </c>
      <c r="Z39" s="26">
        <f t="shared" si="5"/>
        <v>9088664.25</v>
      </c>
      <c r="AA39" s="26">
        <f t="shared" si="5"/>
        <v>8271027.7499999991</v>
      </c>
      <c r="AB39" s="26">
        <f t="shared" si="5"/>
        <v>8227337.2500000009</v>
      </c>
      <c r="AC39" s="26">
        <f t="shared" si="5"/>
        <v>8358582.1249999991</v>
      </c>
      <c r="AD39" s="26">
        <f t="shared" si="5"/>
        <v>8445616.375</v>
      </c>
      <c r="AE39" s="26">
        <f t="shared" si="5"/>
        <v>8656787.125</v>
      </c>
      <c r="AF39" s="26">
        <f t="shared" si="5"/>
        <v>8668750</v>
      </c>
      <c r="AG39" s="26">
        <f t="shared" si="5"/>
        <v>9015500</v>
      </c>
      <c r="AH39" s="26">
        <f t="shared" si="5"/>
        <v>6770640.5</v>
      </c>
      <c r="AI39" s="26">
        <f t="shared" si="5"/>
        <v>7385428.25</v>
      </c>
      <c r="AJ39" s="26">
        <f t="shared" si="5"/>
        <v>7657106.875</v>
      </c>
      <c r="AK39" s="26">
        <f t="shared" si="5"/>
        <v>8518260.5</v>
      </c>
      <c r="AL39" s="26">
        <f t="shared" si="5"/>
        <v>8878533.75</v>
      </c>
      <c r="AM39" s="26">
        <f t="shared" si="5"/>
        <v>9031103.75</v>
      </c>
      <c r="AN39" s="26">
        <f t="shared" si="5"/>
        <v>9310237.5</v>
      </c>
      <c r="AO39" s="26">
        <f t="shared" si="5"/>
        <v>8852527.5</v>
      </c>
      <c r="AP39" s="26">
        <f t="shared" si="5"/>
        <v>9072713.75</v>
      </c>
      <c r="AQ39" s="26">
        <f t="shared" si="5"/>
        <v>9190608.75</v>
      </c>
      <c r="AR39" s="26">
        <f t="shared" si="5"/>
        <v>9466275</v>
      </c>
      <c r="AS39" s="26">
        <f t="shared" si="5"/>
        <v>9797421.25</v>
      </c>
      <c r="AT39" s="26">
        <f t="shared" si="5"/>
        <v>10090425</v>
      </c>
      <c r="AU39" s="26">
        <f t="shared" si="5"/>
        <v>10342685.625</v>
      </c>
      <c r="AV39" s="26">
        <f t="shared" si="5"/>
        <v>10652160</v>
      </c>
      <c r="AW39" s="26">
        <f t="shared" si="5"/>
        <v>10971170</v>
      </c>
      <c r="AX39" s="26">
        <f t="shared" si="5"/>
        <v>11302316.25</v>
      </c>
      <c r="AY39" s="26">
        <f t="shared" si="5"/>
        <v>11385536.25</v>
      </c>
      <c r="AZ39" s="26">
        <f t="shared" si="5"/>
        <v>11737487.5</v>
      </c>
      <c r="BA39" s="26">
        <f t="shared" si="5"/>
        <v>12089612.125</v>
      </c>
      <c r="BB39" s="26">
        <f t="shared" si="5"/>
        <v>12452300.488750001</v>
      </c>
      <c r="BC39" s="26">
        <f t="shared" si="5"/>
        <v>19779902.975000001</v>
      </c>
      <c r="BD39" s="26">
        <f t="shared" si="5"/>
        <v>20373299.717500001</v>
      </c>
      <c r="BE39" s="26">
        <f t="shared" si="5"/>
        <v>20984498.605</v>
      </c>
      <c r="BF39" s="26">
        <f t="shared" si="5"/>
        <v>21614033.6325</v>
      </c>
      <c r="BG39" s="26">
        <f t="shared" si="5"/>
        <v>22202229.125</v>
      </c>
      <c r="BH39" s="26">
        <f t="shared" si="5"/>
        <v>22514304.125</v>
      </c>
      <c r="BI39" s="26">
        <f t="shared" si="5"/>
        <v>23618876.25</v>
      </c>
      <c r="BJ39" s="26">
        <f t="shared" si="5"/>
        <v>24544036.457500003</v>
      </c>
      <c r="BK39" s="26">
        <f t="shared" si="5"/>
        <v>25635241.370000001</v>
      </c>
      <c r="BL39" s="26">
        <f t="shared" si="5"/>
        <v>26658973.933750004</v>
      </c>
      <c r="BM39" s="26">
        <f t="shared" si="5"/>
        <v>27489315.353750002</v>
      </c>
      <c r="BN39" s="26">
        <f t="shared" si="5"/>
        <v>28319656.77375</v>
      </c>
    </row>
    <row r="40" spans="1:66" x14ac:dyDescent="0.35">
      <c r="A40" s="128"/>
      <c r="B40" s="128" t="s">
        <v>109</v>
      </c>
      <c r="D40" s="146">
        <v>1.4</v>
      </c>
      <c r="E40" s="51" t="s">
        <v>113</v>
      </c>
      <c r="F40" s="51">
        <v>365</v>
      </c>
      <c r="G40" s="51">
        <v>0.5</v>
      </c>
      <c r="H40" s="26">
        <f>H11*$D40/1000*$F40*$G40</f>
        <v>883263.5</v>
      </c>
      <c r="I40" s="26">
        <f t="shared" ref="I40:BN40" si="6">I11*$D40/1000*$F40*$G40</f>
        <v>859801.44599999988</v>
      </c>
      <c r="J40" s="26">
        <f t="shared" si="6"/>
        <v>792033.64799999993</v>
      </c>
      <c r="K40" s="26">
        <f t="shared" si="6"/>
        <v>728756.77349999989</v>
      </c>
      <c r="L40" s="26">
        <f t="shared" si="6"/>
        <v>707333.86499999999</v>
      </c>
      <c r="M40" s="26">
        <f t="shared" si="6"/>
        <v>707376.5334999999</v>
      </c>
      <c r="N40" s="26">
        <f t="shared" si="6"/>
        <v>712499.05299999996</v>
      </c>
      <c r="O40" s="26">
        <f t="shared" si="6"/>
        <v>685806.96799999999</v>
      </c>
      <c r="P40" s="26">
        <f t="shared" si="6"/>
        <v>634917.5</v>
      </c>
      <c r="Q40" s="26">
        <f t="shared" si="6"/>
        <v>671683.95</v>
      </c>
      <c r="R40" s="26">
        <f t="shared" si="6"/>
        <v>798897.4</v>
      </c>
      <c r="S40" s="26">
        <f t="shared" si="6"/>
        <v>725849.94999999984</v>
      </c>
      <c r="T40" s="26">
        <f t="shared" si="6"/>
        <v>772146.54999999993</v>
      </c>
      <c r="U40" s="26">
        <f t="shared" si="6"/>
        <v>733106.14999999991</v>
      </c>
      <c r="V40" s="26">
        <f t="shared" si="6"/>
        <v>822633.35</v>
      </c>
      <c r="W40" s="26">
        <f t="shared" si="6"/>
        <v>867856.85</v>
      </c>
      <c r="X40" s="26">
        <f t="shared" si="6"/>
        <v>900305.35000000009</v>
      </c>
      <c r="Y40" s="26">
        <f t="shared" si="6"/>
        <v>972151.95</v>
      </c>
      <c r="Z40" s="26">
        <f t="shared" si="6"/>
        <v>991314.45</v>
      </c>
      <c r="AA40" s="26">
        <f t="shared" si="6"/>
        <v>986741</v>
      </c>
      <c r="AB40" s="26">
        <f t="shared" si="6"/>
        <v>1036078.05</v>
      </c>
      <c r="AC40" s="26">
        <f t="shared" si="6"/>
        <v>1087867.8999999999</v>
      </c>
      <c r="AD40" s="26">
        <f t="shared" si="6"/>
        <v>1142085</v>
      </c>
      <c r="AE40" s="26">
        <f t="shared" si="6"/>
        <v>1199061.5</v>
      </c>
      <c r="AF40" s="26">
        <f t="shared" si="6"/>
        <v>1375612</v>
      </c>
      <c r="AG40" s="26">
        <f t="shared" si="6"/>
        <v>1359259.9999999998</v>
      </c>
      <c r="AH40" s="26">
        <f t="shared" si="6"/>
        <v>1162525</v>
      </c>
      <c r="AI40" s="26">
        <f t="shared" si="6"/>
        <v>1244285</v>
      </c>
      <c r="AJ40" s="26">
        <f t="shared" si="6"/>
        <v>1336265</v>
      </c>
      <c r="AK40" s="26">
        <f t="shared" si="6"/>
        <v>1402694.9999999998</v>
      </c>
      <c r="AL40" s="26">
        <f t="shared" si="6"/>
        <v>1474234.9999999998</v>
      </c>
      <c r="AM40" s="26">
        <f t="shared" si="6"/>
        <v>1511282.4999999998</v>
      </c>
      <c r="AN40" s="26">
        <f t="shared" si="6"/>
        <v>1558039.0000000002</v>
      </c>
      <c r="AO40" s="26">
        <f t="shared" si="6"/>
        <v>1604540</v>
      </c>
      <c r="AP40" s="26">
        <f t="shared" si="6"/>
        <v>1652829.5</v>
      </c>
      <c r="AQ40" s="26">
        <f t="shared" si="6"/>
        <v>1695242.5</v>
      </c>
      <c r="AR40" s="26">
        <f t="shared" si="6"/>
        <v>1738677.5</v>
      </c>
      <c r="AS40" s="26">
        <f t="shared" si="6"/>
        <v>1791821.5000000002</v>
      </c>
      <c r="AT40" s="26">
        <f t="shared" si="6"/>
        <v>1845732</v>
      </c>
      <c r="AU40" s="26">
        <f t="shared" si="6"/>
        <v>1910373.4999999998</v>
      </c>
      <c r="AV40" s="26">
        <f t="shared" si="6"/>
        <v>1992900</v>
      </c>
      <c r="AW40" s="26">
        <f t="shared" si="6"/>
        <v>2042109.2999999998</v>
      </c>
      <c r="AX40" s="26">
        <f t="shared" si="6"/>
        <v>2112218.5</v>
      </c>
      <c r="AY40" s="26">
        <f t="shared" si="6"/>
        <v>2329649</v>
      </c>
      <c r="AZ40" s="26">
        <f t="shared" si="6"/>
        <v>2401700</v>
      </c>
      <c r="BA40" s="26">
        <f t="shared" si="6"/>
        <v>2473751</v>
      </c>
      <c r="BB40" s="26">
        <f t="shared" si="6"/>
        <v>2547963.5299999998</v>
      </c>
      <c r="BC40" s="26">
        <f t="shared" si="6"/>
        <v>3627501.1079999995</v>
      </c>
      <c r="BD40" s="26">
        <f t="shared" si="6"/>
        <v>3736213.8029999998</v>
      </c>
      <c r="BE40" s="26">
        <f t="shared" si="6"/>
        <v>3846511.62</v>
      </c>
      <c r="BF40" s="26">
        <f t="shared" si="6"/>
        <v>3961858.3724999996</v>
      </c>
      <c r="BG40" s="26">
        <f t="shared" si="6"/>
        <v>4080641.0889999997</v>
      </c>
      <c r="BH40" s="26">
        <f t="shared" si="6"/>
        <v>4236701</v>
      </c>
      <c r="BI40" s="26">
        <f t="shared" si="6"/>
        <v>4070626</v>
      </c>
      <c r="BJ40" s="26">
        <f t="shared" si="6"/>
        <v>4086042.87</v>
      </c>
      <c r="BK40" s="26">
        <f t="shared" si="6"/>
        <v>4470848.3539999994</v>
      </c>
      <c r="BL40" s="26">
        <f t="shared" si="6"/>
        <v>4569516.3219999997</v>
      </c>
      <c r="BM40" s="26">
        <f t="shared" si="6"/>
        <v>4682721.9845000003</v>
      </c>
      <c r="BN40" s="26">
        <f t="shared" si="6"/>
        <v>4795927.9024999999</v>
      </c>
    </row>
    <row r="41" spans="1:66" x14ac:dyDescent="0.35">
      <c r="A41" s="128"/>
      <c r="B41" s="128" t="s">
        <v>65</v>
      </c>
      <c r="D41" s="147">
        <v>10</v>
      </c>
      <c r="E41" s="51" t="s">
        <v>113</v>
      </c>
      <c r="F41" s="51">
        <v>365</v>
      </c>
      <c r="G41" s="51">
        <v>0.5</v>
      </c>
      <c r="H41" s="26">
        <f>H12*$D41/1000*$F41*$G41</f>
        <v>0</v>
      </c>
      <c r="I41" s="26">
        <f t="shared" ref="I41:BN41" si="7">I12*$D41/1000*$F41*$G41</f>
        <v>0</v>
      </c>
      <c r="J41" s="26">
        <f t="shared" si="7"/>
        <v>0</v>
      </c>
      <c r="K41" s="26">
        <f t="shared" si="7"/>
        <v>0</v>
      </c>
      <c r="L41" s="26">
        <f t="shared" si="7"/>
        <v>0</v>
      </c>
      <c r="M41" s="26">
        <f t="shared" si="7"/>
        <v>0</v>
      </c>
      <c r="N41" s="26">
        <f t="shared" si="7"/>
        <v>0</v>
      </c>
      <c r="O41" s="26">
        <f t="shared" si="7"/>
        <v>0</v>
      </c>
      <c r="P41" s="26">
        <f t="shared" si="7"/>
        <v>0</v>
      </c>
      <c r="Q41" s="26">
        <f t="shared" si="7"/>
        <v>0</v>
      </c>
      <c r="R41" s="26">
        <f t="shared" si="7"/>
        <v>0</v>
      </c>
      <c r="S41" s="26">
        <f t="shared" si="7"/>
        <v>0</v>
      </c>
      <c r="T41" s="26">
        <f t="shared" si="7"/>
        <v>0</v>
      </c>
      <c r="U41" s="26">
        <f t="shared" si="7"/>
        <v>0</v>
      </c>
      <c r="V41" s="26">
        <f t="shared" si="7"/>
        <v>0</v>
      </c>
      <c r="W41" s="26">
        <f t="shared" si="7"/>
        <v>0</v>
      </c>
      <c r="X41" s="26">
        <f t="shared" si="7"/>
        <v>0</v>
      </c>
      <c r="Y41" s="26">
        <f t="shared" si="7"/>
        <v>0</v>
      </c>
      <c r="Z41" s="26">
        <f t="shared" si="7"/>
        <v>0</v>
      </c>
      <c r="AA41" s="26">
        <f t="shared" si="7"/>
        <v>0</v>
      </c>
      <c r="AB41" s="26">
        <f t="shared" si="7"/>
        <v>0</v>
      </c>
      <c r="AC41" s="26">
        <f t="shared" si="7"/>
        <v>0</v>
      </c>
      <c r="AD41" s="26">
        <f t="shared" si="7"/>
        <v>0</v>
      </c>
      <c r="AE41" s="26">
        <f t="shared" si="7"/>
        <v>0</v>
      </c>
      <c r="AF41" s="26">
        <f t="shared" si="7"/>
        <v>0</v>
      </c>
      <c r="AG41" s="26">
        <f t="shared" si="7"/>
        <v>0</v>
      </c>
      <c r="AH41" s="26">
        <f t="shared" si="7"/>
        <v>0</v>
      </c>
      <c r="AI41" s="26">
        <f t="shared" si="7"/>
        <v>0</v>
      </c>
      <c r="AJ41" s="26">
        <f t="shared" si="7"/>
        <v>0</v>
      </c>
      <c r="AK41" s="26">
        <f t="shared" si="7"/>
        <v>0</v>
      </c>
      <c r="AL41" s="26">
        <f t="shared" si="7"/>
        <v>0</v>
      </c>
      <c r="AM41" s="26">
        <f t="shared" si="7"/>
        <v>0</v>
      </c>
      <c r="AN41" s="26">
        <f t="shared" si="7"/>
        <v>0</v>
      </c>
      <c r="AO41" s="26">
        <f t="shared" si="7"/>
        <v>0</v>
      </c>
      <c r="AP41" s="26">
        <f t="shared" si="7"/>
        <v>0</v>
      </c>
      <c r="AQ41" s="26">
        <f t="shared" si="7"/>
        <v>0</v>
      </c>
      <c r="AR41" s="26">
        <f t="shared" si="7"/>
        <v>0</v>
      </c>
      <c r="AS41" s="26">
        <f t="shared" si="7"/>
        <v>0</v>
      </c>
      <c r="AT41" s="26">
        <f t="shared" si="7"/>
        <v>0</v>
      </c>
      <c r="AU41" s="26">
        <f t="shared" si="7"/>
        <v>0</v>
      </c>
      <c r="AV41" s="26">
        <f t="shared" si="7"/>
        <v>0</v>
      </c>
      <c r="AW41" s="26">
        <f t="shared" si="7"/>
        <v>0</v>
      </c>
      <c r="AX41" s="26">
        <f t="shared" si="7"/>
        <v>0</v>
      </c>
      <c r="AY41" s="26">
        <f t="shared" si="7"/>
        <v>0</v>
      </c>
      <c r="AZ41" s="26">
        <f t="shared" si="7"/>
        <v>0</v>
      </c>
      <c r="BA41" s="26">
        <f t="shared" si="7"/>
        <v>0</v>
      </c>
      <c r="BB41" s="26">
        <f t="shared" si="7"/>
        <v>0</v>
      </c>
      <c r="BC41" s="26">
        <f t="shared" si="7"/>
        <v>0</v>
      </c>
      <c r="BD41" s="26">
        <f t="shared" si="7"/>
        <v>0</v>
      </c>
      <c r="BE41" s="26">
        <f t="shared" si="7"/>
        <v>0</v>
      </c>
      <c r="BF41" s="26">
        <f t="shared" si="7"/>
        <v>0</v>
      </c>
      <c r="BG41" s="26">
        <f t="shared" si="7"/>
        <v>0</v>
      </c>
      <c r="BH41" s="26">
        <f t="shared" si="7"/>
        <v>0</v>
      </c>
      <c r="BI41" s="26">
        <f t="shared" si="7"/>
        <v>0</v>
      </c>
      <c r="BJ41" s="26">
        <f t="shared" si="7"/>
        <v>0</v>
      </c>
      <c r="BK41" s="26">
        <f t="shared" si="7"/>
        <v>0</v>
      </c>
      <c r="BL41" s="26">
        <f t="shared" si="7"/>
        <v>0</v>
      </c>
      <c r="BM41" s="26">
        <f t="shared" si="7"/>
        <v>0</v>
      </c>
      <c r="BN41" s="26">
        <f t="shared" si="7"/>
        <v>0</v>
      </c>
    </row>
    <row r="42" spans="1:66" x14ac:dyDescent="0.35">
      <c r="A42" s="128"/>
      <c r="B42" s="128" t="s">
        <v>35</v>
      </c>
      <c r="D42" s="147">
        <v>6</v>
      </c>
      <c r="E42" s="51" t="s">
        <v>113</v>
      </c>
      <c r="F42" s="51">
        <v>365</v>
      </c>
      <c r="G42" s="51">
        <v>0.5</v>
      </c>
      <c r="H42" s="26">
        <f>H14*$D42/1000*$F43*$G43</f>
        <v>19710</v>
      </c>
      <c r="I42" s="26">
        <f t="shared" ref="I42:BN42" si="8">I14*$D42/1000*$F43*$G43</f>
        <v>19710</v>
      </c>
      <c r="J42" s="26">
        <f t="shared" si="8"/>
        <v>18615</v>
      </c>
      <c r="K42" s="26">
        <f t="shared" si="8"/>
        <v>17745.57</v>
      </c>
      <c r="L42" s="26">
        <f t="shared" si="8"/>
        <v>18323.73</v>
      </c>
      <c r="M42" s="26">
        <f t="shared" si="8"/>
        <v>18232.845000000001</v>
      </c>
      <c r="N42" s="26">
        <f t="shared" si="8"/>
        <v>18615</v>
      </c>
      <c r="O42" s="26">
        <f t="shared" si="8"/>
        <v>17520</v>
      </c>
      <c r="P42" s="26">
        <f t="shared" si="8"/>
        <v>18351.105</v>
      </c>
      <c r="Q42" s="26">
        <f t="shared" si="8"/>
        <v>18067.5</v>
      </c>
      <c r="R42" s="26">
        <f t="shared" si="8"/>
        <v>18922.695</v>
      </c>
      <c r="S42" s="26">
        <f t="shared" si="8"/>
        <v>19010.294999999998</v>
      </c>
      <c r="T42" s="26">
        <f t="shared" si="8"/>
        <v>17520</v>
      </c>
      <c r="U42" s="26">
        <f t="shared" si="8"/>
        <v>17520</v>
      </c>
      <c r="V42" s="26">
        <f t="shared" si="8"/>
        <v>17520</v>
      </c>
      <c r="W42" s="26">
        <f t="shared" si="8"/>
        <v>17520</v>
      </c>
      <c r="X42" s="26">
        <f t="shared" si="8"/>
        <v>17520</v>
      </c>
      <c r="Y42" s="26">
        <f t="shared" si="8"/>
        <v>17520</v>
      </c>
      <c r="Z42" s="26">
        <f t="shared" si="8"/>
        <v>17520</v>
      </c>
      <c r="AA42" s="26">
        <f t="shared" si="8"/>
        <v>17520</v>
      </c>
      <c r="AB42" s="26">
        <f t="shared" si="8"/>
        <v>17520</v>
      </c>
      <c r="AC42" s="26">
        <f t="shared" si="8"/>
        <v>17520</v>
      </c>
      <c r="AD42" s="26">
        <f t="shared" si="8"/>
        <v>17739</v>
      </c>
      <c r="AE42" s="26">
        <f t="shared" si="8"/>
        <v>17848.5</v>
      </c>
      <c r="AF42" s="26">
        <f t="shared" si="8"/>
        <v>17958</v>
      </c>
      <c r="AG42" s="26">
        <f t="shared" si="8"/>
        <v>18067.5</v>
      </c>
      <c r="AH42" s="26">
        <f t="shared" si="8"/>
        <v>18177</v>
      </c>
      <c r="AI42" s="26">
        <f t="shared" si="8"/>
        <v>18286.5</v>
      </c>
      <c r="AJ42" s="26">
        <f t="shared" si="8"/>
        <v>18396</v>
      </c>
      <c r="AK42" s="26">
        <f t="shared" si="8"/>
        <v>18505.5</v>
      </c>
      <c r="AL42" s="26">
        <f t="shared" si="8"/>
        <v>18615</v>
      </c>
      <c r="AM42" s="26">
        <f t="shared" si="8"/>
        <v>18724.5</v>
      </c>
      <c r="AN42" s="26">
        <f t="shared" si="8"/>
        <v>18834</v>
      </c>
      <c r="AO42" s="26">
        <f t="shared" si="8"/>
        <v>18943.5</v>
      </c>
      <c r="AP42" s="26">
        <f t="shared" si="8"/>
        <v>19053</v>
      </c>
      <c r="AQ42" s="26">
        <f t="shared" si="8"/>
        <v>19162.5</v>
      </c>
      <c r="AR42" s="26">
        <f t="shared" si="8"/>
        <v>19272</v>
      </c>
      <c r="AS42" s="26">
        <f t="shared" si="8"/>
        <v>19381.5</v>
      </c>
      <c r="AT42" s="26">
        <f t="shared" si="8"/>
        <v>19491</v>
      </c>
      <c r="AU42" s="26">
        <f t="shared" si="8"/>
        <v>19600.5</v>
      </c>
      <c r="AV42" s="26">
        <f t="shared" si="8"/>
        <v>19600.5</v>
      </c>
      <c r="AW42" s="26">
        <f t="shared" si="8"/>
        <v>19600.5</v>
      </c>
      <c r="AX42" s="26">
        <f t="shared" si="8"/>
        <v>19600.5</v>
      </c>
      <c r="AY42" s="26">
        <f t="shared" si="8"/>
        <v>19710</v>
      </c>
      <c r="AZ42" s="26">
        <f t="shared" si="8"/>
        <v>19929</v>
      </c>
      <c r="BA42" s="26">
        <f t="shared" si="8"/>
        <v>20257.5</v>
      </c>
      <c r="BB42" s="26">
        <f t="shared" si="8"/>
        <v>20476.5</v>
      </c>
      <c r="BC42" s="26">
        <f t="shared" si="8"/>
        <v>20805</v>
      </c>
      <c r="BD42" s="26">
        <f t="shared" si="8"/>
        <v>20914.5</v>
      </c>
      <c r="BE42" s="26">
        <f t="shared" si="8"/>
        <v>20805</v>
      </c>
      <c r="BF42" s="26">
        <f t="shared" si="8"/>
        <v>21024</v>
      </c>
      <c r="BG42" s="26">
        <f t="shared" si="8"/>
        <v>21024</v>
      </c>
      <c r="BH42" s="26">
        <f t="shared" si="8"/>
        <v>21024</v>
      </c>
      <c r="BI42" s="26">
        <f t="shared" si="8"/>
        <v>21024</v>
      </c>
      <c r="BJ42" s="26">
        <f t="shared" si="8"/>
        <v>21045.899999999998</v>
      </c>
      <c r="BK42" s="26">
        <f t="shared" si="8"/>
        <v>21291.18</v>
      </c>
      <c r="BL42" s="26">
        <f t="shared" si="8"/>
        <v>21314.175000000003</v>
      </c>
      <c r="BM42" s="26">
        <f t="shared" si="8"/>
        <v>21380.97</v>
      </c>
      <c r="BN42" s="26">
        <f t="shared" si="8"/>
        <v>21447.764999999999</v>
      </c>
    </row>
    <row r="43" spans="1:66" x14ac:dyDescent="0.35">
      <c r="A43" s="128"/>
      <c r="B43" s="134" t="s">
        <v>39</v>
      </c>
      <c r="D43" s="147">
        <v>6</v>
      </c>
      <c r="E43" s="51" t="s">
        <v>113</v>
      </c>
      <c r="F43" s="51">
        <v>365</v>
      </c>
      <c r="G43" s="51">
        <v>0.5</v>
      </c>
      <c r="H43" s="26">
        <f t="shared" ref="H43:AM43" si="9">H13*$D42/1000*$F42*$G42</f>
        <v>0</v>
      </c>
      <c r="I43" s="26">
        <f t="shared" si="9"/>
        <v>0</v>
      </c>
      <c r="J43" s="26">
        <f t="shared" si="9"/>
        <v>0</v>
      </c>
      <c r="K43" s="26">
        <f t="shared" si="9"/>
        <v>0</v>
      </c>
      <c r="L43" s="26">
        <f t="shared" si="9"/>
        <v>0</v>
      </c>
      <c r="M43" s="26">
        <f t="shared" si="9"/>
        <v>0</v>
      </c>
      <c r="N43" s="26">
        <f t="shared" si="9"/>
        <v>0</v>
      </c>
      <c r="O43" s="26">
        <f t="shared" si="9"/>
        <v>0</v>
      </c>
      <c r="P43" s="26">
        <f t="shared" si="9"/>
        <v>0</v>
      </c>
      <c r="Q43" s="26">
        <f t="shared" si="9"/>
        <v>0</v>
      </c>
      <c r="R43" s="26">
        <f t="shared" si="9"/>
        <v>0</v>
      </c>
      <c r="S43" s="26">
        <f t="shared" si="9"/>
        <v>0</v>
      </c>
      <c r="T43" s="26">
        <f t="shared" si="9"/>
        <v>0</v>
      </c>
      <c r="U43" s="26">
        <f t="shared" si="9"/>
        <v>0</v>
      </c>
      <c r="V43" s="26">
        <f t="shared" si="9"/>
        <v>0</v>
      </c>
      <c r="W43" s="26">
        <f t="shared" si="9"/>
        <v>0</v>
      </c>
      <c r="X43" s="26">
        <f t="shared" si="9"/>
        <v>0</v>
      </c>
      <c r="Y43" s="26">
        <f t="shared" si="9"/>
        <v>0</v>
      </c>
      <c r="Z43" s="26">
        <f t="shared" si="9"/>
        <v>0</v>
      </c>
      <c r="AA43" s="26">
        <f t="shared" si="9"/>
        <v>0</v>
      </c>
      <c r="AB43" s="26">
        <f t="shared" si="9"/>
        <v>0</v>
      </c>
      <c r="AC43" s="26">
        <f t="shared" si="9"/>
        <v>0</v>
      </c>
      <c r="AD43" s="26">
        <f t="shared" si="9"/>
        <v>0</v>
      </c>
      <c r="AE43" s="26">
        <f t="shared" si="9"/>
        <v>0</v>
      </c>
      <c r="AF43" s="26">
        <f t="shared" si="9"/>
        <v>0</v>
      </c>
      <c r="AG43" s="26">
        <f t="shared" si="9"/>
        <v>0</v>
      </c>
      <c r="AH43" s="26">
        <f t="shared" si="9"/>
        <v>0</v>
      </c>
      <c r="AI43" s="26">
        <f t="shared" si="9"/>
        <v>0</v>
      </c>
      <c r="AJ43" s="26">
        <f t="shared" si="9"/>
        <v>0</v>
      </c>
      <c r="AK43" s="26">
        <f t="shared" si="9"/>
        <v>0</v>
      </c>
      <c r="AL43" s="26">
        <f t="shared" si="9"/>
        <v>0</v>
      </c>
      <c r="AM43" s="26">
        <f t="shared" si="9"/>
        <v>0</v>
      </c>
      <c r="AN43" s="26">
        <f t="shared" ref="AN43:BN43" si="10">AN13*$D42/1000*$F42*$G42</f>
        <v>0</v>
      </c>
      <c r="AO43" s="26">
        <f t="shared" si="10"/>
        <v>0</v>
      </c>
      <c r="AP43" s="26">
        <f t="shared" si="10"/>
        <v>0</v>
      </c>
      <c r="AQ43" s="26">
        <f t="shared" si="10"/>
        <v>0</v>
      </c>
      <c r="AR43" s="26">
        <f t="shared" si="10"/>
        <v>0</v>
      </c>
      <c r="AS43" s="26">
        <f t="shared" si="10"/>
        <v>0</v>
      </c>
      <c r="AT43" s="26">
        <f t="shared" si="10"/>
        <v>0</v>
      </c>
      <c r="AU43" s="26">
        <f t="shared" si="10"/>
        <v>0</v>
      </c>
      <c r="AV43" s="26">
        <f t="shared" si="10"/>
        <v>0</v>
      </c>
      <c r="AW43" s="26">
        <f t="shared" si="10"/>
        <v>0</v>
      </c>
      <c r="AX43" s="26">
        <f t="shared" si="10"/>
        <v>0</v>
      </c>
      <c r="AY43" s="26">
        <f t="shared" si="10"/>
        <v>0</v>
      </c>
      <c r="AZ43" s="26">
        <f t="shared" si="10"/>
        <v>0</v>
      </c>
      <c r="BA43" s="26">
        <f t="shared" si="10"/>
        <v>0</v>
      </c>
      <c r="BB43" s="26">
        <f t="shared" si="10"/>
        <v>0</v>
      </c>
      <c r="BC43" s="26">
        <f t="shared" si="10"/>
        <v>0</v>
      </c>
      <c r="BD43" s="26">
        <f t="shared" si="10"/>
        <v>0</v>
      </c>
      <c r="BE43" s="26">
        <f t="shared" si="10"/>
        <v>0</v>
      </c>
      <c r="BF43" s="26">
        <f t="shared" si="10"/>
        <v>0</v>
      </c>
      <c r="BG43" s="26">
        <f t="shared" si="10"/>
        <v>0</v>
      </c>
      <c r="BH43" s="26">
        <f t="shared" si="10"/>
        <v>0</v>
      </c>
      <c r="BI43" s="26">
        <f t="shared" si="10"/>
        <v>0</v>
      </c>
      <c r="BJ43" s="26">
        <f t="shared" si="10"/>
        <v>0</v>
      </c>
      <c r="BK43" s="26">
        <f t="shared" si="10"/>
        <v>0</v>
      </c>
      <c r="BL43" s="26">
        <f t="shared" si="10"/>
        <v>0</v>
      </c>
      <c r="BM43" s="26">
        <f t="shared" si="10"/>
        <v>0</v>
      </c>
      <c r="BN43" s="26">
        <f t="shared" si="10"/>
        <v>0</v>
      </c>
    </row>
    <row r="44" spans="1:66" x14ac:dyDescent="0.35">
      <c r="A44" s="128"/>
      <c r="B44" s="133" t="s">
        <v>370</v>
      </c>
      <c r="D44" s="147">
        <v>10</v>
      </c>
      <c r="E44" s="51" t="s">
        <v>113</v>
      </c>
      <c r="F44" s="51">
        <v>365</v>
      </c>
      <c r="G44" s="51">
        <v>0.5</v>
      </c>
      <c r="H44" s="26">
        <f t="shared" ref="H44:AM44" si="11">H15*$D44/1000*$F44*$G44</f>
        <v>0</v>
      </c>
      <c r="I44" s="26">
        <f t="shared" si="11"/>
        <v>0</v>
      </c>
      <c r="J44" s="26">
        <f t="shared" si="11"/>
        <v>0</v>
      </c>
      <c r="K44" s="26">
        <f t="shared" si="11"/>
        <v>0</v>
      </c>
      <c r="L44" s="26">
        <f t="shared" si="11"/>
        <v>0</v>
      </c>
      <c r="M44" s="26">
        <f t="shared" si="11"/>
        <v>0</v>
      </c>
      <c r="N44" s="26">
        <f t="shared" si="11"/>
        <v>0</v>
      </c>
      <c r="O44" s="26">
        <f t="shared" si="11"/>
        <v>0</v>
      </c>
      <c r="P44" s="26">
        <f t="shared" si="11"/>
        <v>0</v>
      </c>
      <c r="Q44" s="26">
        <f t="shared" si="11"/>
        <v>0</v>
      </c>
      <c r="R44" s="26">
        <f t="shared" si="11"/>
        <v>0</v>
      </c>
      <c r="S44" s="26">
        <f t="shared" si="11"/>
        <v>0</v>
      </c>
      <c r="T44" s="26">
        <f t="shared" si="11"/>
        <v>0</v>
      </c>
      <c r="U44" s="26">
        <f t="shared" si="11"/>
        <v>0</v>
      </c>
      <c r="V44" s="26">
        <f t="shared" si="11"/>
        <v>0</v>
      </c>
      <c r="W44" s="26">
        <f t="shared" si="11"/>
        <v>0</v>
      </c>
      <c r="X44" s="26">
        <f t="shared" si="11"/>
        <v>0</v>
      </c>
      <c r="Y44" s="26">
        <f t="shared" si="11"/>
        <v>0</v>
      </c>
      <c r="Z44" s="26">
        <f t="shared" si="11"/>
        <v>0</v>
      </c>
      <c r="AA44" s="26">
        <f t="shared" si="11"/>
        <v>0</v>
      </c>
      <c r="AB44" s="26">
        <f t="shared" si="11"/>
        <v>0</v>
      </c>
      <c r="AC44" s="26">
        <f t="shared" si="11"/>
        <v>0</v>
      </c>
      <c r="AD44" s="26">
        <f t="shared" si="11"/>
        <v>0</v>
      </c>
      <c r="AE44" s="26">
        <f t="shared" si="11"/>
        <v>0</v>
      </c>
      <c r="AF44" s="26">
        <f t="shared" si="11"/>
        <v>0</v>
      </c>
      <c r="AG44" s="26">
        <f t="shared" si="11"/>
        <v>0</v>
      </c>
      <c r="AH44" s="26">
        <f t="shared" si="11"/>
        <v>0</v>
      </c>
      <c r="AI44" s="26">
        <f t="shared" si="11"/>
        <v>0</v>
      </c>
      <c r="AJ44" s="26">
        <f t="shared" si="11"/>
        <v>0</v>
      </c>
      <c r="AK44" s="26">
        <f t="shared" si="11"/>
        <v>0</v>
      </c>
      <c r="AL44" s="26">
        <f t="shared" si="11"/>
        <v>0</v>
      </c>
      <c r="AM44" s="26">
        <f t="shared" si="11"/>
        <v>0</v>
      </c>
      <c r="AN44" s="26">
        <f t="shared" ref="AN44:BN44" si="12">AN15*$D44/1000*$F44*$G44</f>
        <v>0</v>
      </c>
      <c r="AO44" s="26">
        <f t="shared" si="12"/>
        <v>0</v>
      </c>
      <c r="AP44" s="26">
        <f t="shared" si="12"/>
        <v>0</v>
      </c>
      <c r="AQ44" s="26">
        <f t="shared" si="12"/>
        <v>0</v>
      </c>
      <c r="AR44" s="26">
        <f t="shared" si="12"/>
        <v>0</v>
      </c>
      <c r="AS44" s="26">
        <f t="shared" si="12"/>
        <v>0</v>
      </c>
      <c r="AT44" s="26">
        <f t="shared" si="12"/>
        <v>0</v>
      </c>
      <c r="AU44" s="26">
        <f t="shared" si="12"/>
        <v>0</v>
      </c>
      <c r="AV44" s="26">
        <f t="shared" si="12"/>
        <v>0</v>
      </c>
      <c r="AW44" s="26">
        <f t="shared" si="12"/>
        <v>0</v>
      </c>
      <c r="AX44" s="26">
        <f t="shared" si="12"/>
        <v>0</v>
      </c>
      <c r="AY44" s="26">
        <f t="shared" si="12"/>
        <v>0</v>
      </c>
      <c r="AZ44" s="26">
        <f t="shared" si="12"/>
        <v>0</v>
      </c>
      <c r="BA44" s="26">
        <f t="shared" si="12"/>
        <v>0</v>
      </c>
      <c r="BB44" s="26">
        <f t="shared" si="12"/>
        <v>0</v>
      </c>
      <c r="BC44" s="26">
        <f t="shared" si="12"/>
        <v>0</v>
      </c>
      <c r="BD44" s="26">
        <f t="shared" si="12"/>
        <v>0</v>
      </c>
      <c r="BE44" s="26">
        <f t="shared" si="12"/>
        <v>0</v>
      </c>
      <c r="BF44" s="26">
        <f t="shared" si="12"/>
        <v>0</v>
      </c>
      <c r="BG44" s="26">
        <f t="shared" si="12"/>
        <v>0</v>
      </c>
      <c r="BH44" s="26">
        <f t="shared" si="12"/>
        <v>0</v>
      </c>
      <c r="BI44" s="26">
        <f t="shared" si="12"/>
        <v>0</v>
      </c>
      <c r="BJ44" s="26">
        <f t="shared" si="12"/>
        <v>0</v>
      </c>
      <c r="BK44" s="26">
        <f t="shared" si="12"/>
        <v>0</v>
      </c>
      <c r="BL44" s="26">
        <f t="shared" si="12"/>
        <v>0</v>
      </c>
      <c r="BM44" s="26">
        <f t="shared" si="12"/>
        <v>0</v>
      </c>
      <c r="BN44" s="26">
        <f t="shared" si="12"/>
        <v>0</v>
      </c>
    </row>
    <row r="45" spans="1:66" x14ac:dyDescent="0.35">
      <c r="A45" s="128"/>
      <c r="B45" s="133" t="s">
        <v>371</v>
      </c>
      <c r="D45" s="147">
        <v>0.1</v>
      </c>
      <c r="E45" s="51" t="s">
        <v>113</v>
      </c>
      <c r="F45" s="51">
        <v>365</v>
      </c>
      <c r="G45" s="51">
        <v>0.5</v>
      </c>
      <c r="H45" s="26">
        <f t="shared" ref="H45:AM45" si="13">H16*$D45/1000*$F45*$G45</f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26">
        <f t="shared" si="13"/>
        <v>0</v>
      </c>
      <c r="O45" s="26">
        <f t="shared" si="13"/>
        <v>0</v>
      </c>
      <c r="P45" s="26">
        <f t="shared" si="13"/>
        <v>0</v>
      </c>
      <c r="Q45" s="26">
        <f t="shared" si="13"/>
        <v>0</v>
      </c>
      <c r="R45" s="26">
        <f t="shared" si="13"/>
        <v>0</v>
      </c>
      <c r="S45" s="26">
        <f t="shared" si="13"/>
        <v>0</v>
      </c>
      <c r="T45" s="26">
        <f t="shared" si="13"/>
        <v>0</v>
      </c>
      <c r="U45" s="26">
        <f t="shared" si="13"/>
        <v>0</v>
      </c>
      <c r="V45" s="26">
        <f t="shared" si="13"/>
        <v>0</v>
      </c>
      <c r="W45" s="26">
        <f t="shared" si="13"/>
        <v>0</v>
      </c>
      <c r="X45" s="26">
        <f t="shared" si="13"/>
        <v>0</v>
      </c>
      <c r="Y45" s="26">
        <f t="shared" si="13"/>
        <v>0</v>
      </c>
      <c r="Z45" s="26">
        <f t="shared" si="13"/>
        <v>0</v>
      </c>
      <c r="AA45" s="26">
        <f t="shared" si="13"/>
        <v>0</v>
      </c>
      <c r="AB45" s="26">
        <f t="shared" si="13"/>
        <v>0</v>
      </c>
      <c r="AC45" s="26">
        <f t="shared" si="13"/>
        <v>0</v>
      </c>
      <c r="AD45" s="26">
        <f t="shared" si="13"/>
        <v>0</v>
      </c>
      <c r="AE45" s="26">
        <f t="shared" si="13"/>
        <v>0</v>
      </c>
      <c r="AF45" s="26">
        <f t="shared" si="13"/>
        <v>0</v>
      </c>
      <c r="AG45" s="26">
        <f t="shared" si="13"/>
        <v>0</v>
      </c>
      <c r="AH45" s="26">
        <f t="shared" si="13"/>
        <v>0</v>
      </c>
      <c r="AI45" s="26">
        <f t="shared" si="13"/>
        <v>0</v>
      </c>
      <c r="AJ45" s="26">
        <f t="shared" si="13"/>
        <v>0</v>
      </c>
      <c r="AK45" s="26">
        <f t="shared" si="13"/>
        <v>0</v>
      </c>
      <c r="AL45" s="26">
        <f t="shared" si="13"/>
        <v>0</v>
      </c>
      <c r="AM45" s="26">
        <f t="shared" si="13"/>
        <v>0</v>
      </c>
      <c r="AN45" s="26">
        <f t="shared" ref="AN45:BN45" si="14">AN16*$D45/1000*$F45*$G45</f>
        <v>0</v>
      </c>
      <c r="AO45" s="26">
        <f t="shared" si="14"/>
        <v>0</v>
      </c>
      <c r="AP45" s="26">
        <f t="shared" si="14"/>
        <v>0</v>
      </c>
      <c r="AQ45" s="26">
        <f t="shared" si="14"/>
        <v>0</v>
      </c>
      <c r="AR45" s="26">
        <f t="shared" si="14"/>
        <v>0</v>
      </c>
      <c r="AS45" s="26">
        <f t="shared" si="14"/>
        <v>0</v>
      </c>
      <c r="AT45" s="26">
        <f t="shared" si="14"/>
        <v>0</v>
      </c>
      <c r="AU45" s="26">
        <f t="shared" si="14"/>
        <v>0</v>
      </c>
      <c r="AV45" s="26">
        <f t="shared" si="14"/>
        <v>0</v>
      </c>
      <c r="AW45" s="26">
        <f t="shared" si="14"/>
        <v>0</v>
      </c>
      <c r="AX45" s="26">
        <f t="shared" si="14"/>
        <v>0</v>
      </c>
      <c r="AY45" s="26">
        <f t="shared" si="14"/>
        <v>0</v>
      </c>
      <c r="AZ45" s="26">
        <f t="shared" si="14"/>
        <v>0</v>
      </c>
      <c r="BA45" s="26">
        <f t="shared" si="14"/>
        <v>0</v>
      </c>
      <c r="BB45" s="26">
        <f t="shared" si="14"/>
        <v>0</v>
      </c>
      <c r="BC45" s="26">
        <f t="shared" si="14"/>
        <v>0</v>
      </c>
      <c r="BD45" s="26">
        <f t="shared" si="14"/>
        <v>0</v>
      </c>
      <c r="BE45" s="26">
        <f t="shared" si="14"/>
        <v>0</v>
      </c>
      <c r="BF45" s="26">
        <f t="shared" si="14"/>
        <v>0</v>
      </c>
      <c r="BG45" s="26">
        <f t="shared" si="14"/>
        <v>0</v>
      </c>
      <c r="BH45" s="26">
        <f t="shared" si="14"/>
        <v>0</v>
      </c>
      <c r="BI45" s="26">
        <f t="shared" si="14"/>
        <v>0</v>
      </c>
      <c r="BJ45" s="26">
        <f t="shared" si="14"/>
        <v>0</v>
      </c>
      <c r="BK45" s="26">
        <f t="shared" si="14"/>
        <v>0</v>
      </c>
      <c r="BL45" s="26">
        <f t="shared" si="14"/>
        <v>0</v>
      </c>
      <c r="BM45" s="26">
        <f t="shared" si="14"/>
        <v>0</v>
      </c>
      <c r="BN45" s="26">
        <f t="shared" si="14"/>
        <v>0</v>
      </c>
    </row>
    <row r="46" spans="1:66" x14ac:dyDescent="0.35">
      <c r="A46" s="128"/>
      <c r="B46" s="133" t="s">
        <v>372</v>
      </c>
      <c r="D46" s="147">
        <v>0.1</v>
      </c>
      <c r="E46" s="51" t="s">
        <v>113</v>
      </c>
      <c r="F46" s="51">
        <v>365</v>
      </c>
      <c r="G46" s="51">
        <v>0.5</v>
      </c>
      <c r="H46" s="26">
        <f t="shared" ref="H46:AM46" si="15">H17*$D46/1000*$F46*$G46</f>
        <v>0</v>
      </c>
      <c r="I46" s="26">
        <f t="shared" si="15"/>
        <v>0</v>
      </c>
      <c r="J46" s="26">
        <f t="shared" si="15"/>
        <v>0</v>
      </c>
      <c r="K46" s="26">
        <f t="shared" si="15"/>
        <v>0</v>
      </c>
      <c r="L46" s="26">
        <f t="shared" si="15"/>
        <v>0</v>
      </c>
      <c r="M46" s="26">
        <f t="shared" si="15"/>
        <v>0</v>
      </c>
      <c r="N46" s="26">
        <f t="shared" si="15"/>
        <v>0</v>
      </c>
      <c r="O46" s="26">
        <f t="shared" si="15"/>
        <v>0</v>
      </c>
      <c r="P46" s="26">
        <f t="shared" si="15"/>
        <v>0</v>
      </c>
      <c r="Q46" s="26">
        <f t="shared" si="15"/>
        <v>0</v>
      </c>
      <c r="R46" s="26">
        <f t="shared" si="15"/>
        <v>0</v>
      </c>
      <c r="S46" s="26">
        <f t="shared" si="15"/>
        <v>0</v>
      </c>
      <c r="T46" s="26">
        <f t="shared" si="15"/>
        <v>0</v>
      </c>
      <c r="U46" s="26">
        <f t="shared" si="15"/>
        <v>0</v>
      </c>
      <c r="V46" s="26">
        <f t="shared" si="15"/>
        <v>0</v>
      </c>
      <c r="W46" s="26">
        <f t="shared" si="15"/>
        <v>0</v>
      </c>
      <c r="X46" s="26">
        <f t="shared" si="15"/>
        <v>0</v>
      </c>
      <c r="Y46" s="26">
        <f t="shared" si="15"/>
        <v>0</v>
      </c>
      <c r="Z46" s="26">
        <f t="shared" si="15"/>
        <v>0</v>
      </c>
      <c r="AA46" s="26">
        <f t="shared" si="15"/>
        <v>0</v>
      </c>
      <c r="AB46" s="26">
        <f t="shared" si="15"/>
        <v>0</v>
      </c>
      <c r="AC46" s="26">
        <f t="shared" si="15"/>
        <v>0</v>
      </c>
      <c r="AD46" s="26">
        <f t="shared" si="15"/>
        <v>0</v>
      </c>
      <c r="AE46" s="26">
        <f t="shared" si="15"/>
        <v>0</v>
      </c>
      <c r="AF46" s="26">
        <f t="shared" si="15"/>
        <v>0</v>
      </c>
      <c r="AG46" s="26">
        <f t="shared" si="15"/>
        <v>0</v>
      </c>
      <c r="AH46" s="26">
        <f t="shared" si="15"/>
        <v>0</v>
      </c>
      <c r="AI46" s="26">
        <f t="shared" si="15"/>
        <v>0</v>
      </c>
      <c r="AJ46" s="26">
        <f t="shared" si="15"/>
        <v>0</v>
      </c>
      <c r="AK46" s="26">
        <f t="shared" si="15"/>
        <v>0</v>
      </c>
      <c r="AL46" s="26">
        <f t="shared" si="15"/>
        <v>0</v>
      </c>
      <c r="AM46" s="26">
        <f t="shared" si="15"/>
        <v>0</v>
      </c>
      <c r="AN46" s="26">
        <f t="shared" ref="AN46:BN46" si="16">AN17*$D46/1000*$F46*$G46</f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  <c r="BL46" s="26">
        <f t="shared" si="16"/>
        <v>0</v>
      </c>
      <c r="BM46" s="26">
        <f t="shared" si="16"/>
        <v>0</v>
      </c>
      <c r="BN46" s="26">
        <f t="shared" si="16"/>
        <v>0</v>
      </c>
    </row>
    <row r="47" spans="1:66" x14ac:dyDescent="0.35">
      <c r="A47" s="128"/>
      <c r="B47" s="133" t="s">
        <v>373</v>
      </c>
      <c r="D47" s="147">
        <v>10</v>
      </c>
      <c r="E47" s="51" t="s">
        <v>113</v>
      </c>
      <c r="F47" s="51">
        <v>365</v>
      </c>
      <c r="G47" s="51">
        <v>0.5</v>
      </c>
      <c r="H47" s="26">
        <f t="shared" ref="H47:AM47" si="17">H18*$D47/1000*$F47*$G47</f>
        <v>0</v>
      </c>
      <c r="I47" s="26">
        <f t="shared" si="17"/>
        <v>0</v>
      </c>
      <c r="J47" s="26">
        <f t="shared" si="17"/>
        <v>0</v>
      </c>
      <c r="K47" s="26">
        <f t="shared" si="17"/>
        <v>0</v>
      </c>
      <c r="L47" s="26">
        <f t="shared" si="17"/>
        <v>0</v>
      </c>
      <c r="M47" s="26">
        <f t="shared" si="17"/>
        <v>0</v>
      </c>
      <c r="N47" s="26">
        <f t="shared" si="17"/>
        <v>0</v>
      </c>
      <c r="O47" s="26">
        <f t="shared" si="17"/>
        <v>0</v>
      </c>
      <c r="P47" s="26">
        <f t="shared" si="17"/>
        <v>0</v>
      </c>
      <c r="Q47" s="26">
        <f t="shared" si="17"/>
        <v>0</v>
      </c>
      <c r="R47" s="26">
        <f t="shared" si="17"/>
        <v>0</v>
      </c>
      <c r="S47" s="26">
        <f t="shared" si="17"/>
        <v>0</v>
      </c>
      <c r="T47" s="26">
        <f t="shared" si="17"/>
        <v>0</v>
      </c>
      <c r="U47" s="26">
        <f t="shared" si="17"/>
        <v>0</v>
      </c>
      <c r="V47" s="26">
        <f t="shared" si="17"/>
        <v>0</v>
      </c>
      <c r="W47" s="26">
        <f t="shared" si="17"/>
        <v>0</v>
      </c>
      <c r="X47" s="26">
        <f t="shared" si="17"/>
        <v>0</v>
      </c>
      <c r="Y47" s="26">
        <f t="shared" si="17"/>
        <v>0</v>
      </c>
      <c r="Z47" s="26">
        <f t="shared" si="17"/>
        <v>0</v>
      </c>
      <c r="AA47" s="26">
        <f t="shared" si="17"/>
        <v>0</v>
      </c>
      <c r="AB47" s="26">
        <f t="shared" si="17"/>
        <v>0</v>
      </c>
      <c r="AC47" s="26">
        <f t="shared" si="17"/>
        <v>0</v>
      </c>
      <c r="AD47" s="26">
        <f t="shared" si="17"/>
        <v>0</v>
      </c>
      <c r="AE47" s="26">
        <f t="shared" si="17"/>
        <v>0</v>
      </c>
      <c r="AF47" s="26">
        <f t="shared" si="17"/>
        <v>0</v>
      </c>
      <c r="AG47" s="26">
        <f t="shared" si="17"/>
        <v>0</v>
      </c>
      <c r="AH47" s="26">
        <f t="shared" si="17"/>
        <v>0</v>
      </c>
      <c r="AI47" s="26">
        <f t="shared" si="17"/>
        <v>0</v>
      </c>
      <c r="AJ47" s="26">
        <f t="shared" si="17"/>
        <v>0</v>
      </c>
      <c r="AK47" s="26">
        <f t="shared" si="17"/>
        <v>0</v>
      </c>
      <c r="AL47" s="26">
        <f t="shared" si="17"/>
        <v>0</v>
      </c>
      <c r="AM47" s="26">
        <f t="shared" si="17"/>
        <v>0</v>
      </c>
      <c r="AN47" s="26">
        <f t="shared" ref="AN47:BN47" si="18">AN18*$D47/1000*$F47*$G47</f>
        <v>0</v>
      </c>
      <c r="AO47" s="26">
        <f t="shared" si="18"/>
        <v>0</v>
      </c>
      <c r="AP47" s="26">
        <f t="shared" si="18"/>
        <v>0</v>
      </c>
      <c r="AQ47" s="26">
        <f t="shared" si="18"/>
        <v>0</v>
      </c>
      <c r="AR47" s="26">
        <f t="shared" si="18"/>
        <v>0</v>
      </c>
      <c r="AS47" s="26">
        <f t="shared" si="18"/>
        <v>0</v>
      </c>
      <c r="AT47" s="26">
        <f t="shared" si="18"/>
        <v>0</v>
      </c>
      <c r="AU47" s="26">
        <f t="shared" si="18"/>
        <v>0</v>
      </c>
      <c r="AV47" s="26">
        <f t="shared" si="18"/>
        <v>0</v>
      </c>
      <c r="AW47" s="26">
        <f t="shared" si="18"/>
        <v>0</v>
      </c>
      <c r="AX47" s="26">
        <f t="shared" si="18"/>
        <v>0</v>
      </c>
      <c r="AY47" s="26">
        <f t="shared" si="18"/>
        <v>0</v>
      </c>
      <c r="AZ47" s="26">
        <f t="shared" si="18"/>
        <v>0</v>
      </c>
      <c r="BA47" s="26">
        <f t="shared" si="18"/>
        <v>0</v>
      </c>
      <c r="BB47" s="26">
        <f t="shared" si="18"/>
        <v>0</v>
      </c>
      <c r="BC47" s="26">
        <f t="shared" si="18"/>
        <v>0</v>
      </c>
      <c r="BD47" s="26">
        <f t="shared" si="18"/>
        <v>0</v>
      </c>
      <c r="BE47" s="26">
        <f t="shared" si="18"/>
        <v>0</v>
      </c>
      <c r="BF47" s="26">
        <f t="shared" si="18"/>
        <v>0</v>
      </c>
      <c r="BG47" s="26">
        <f t="shared" si="18"/>
        <v>0</v>
      </c>
      <c r="BH47" s="26">
        <f t="shared" si="18"/>
        <v>0</v>
      </c>
      <c r="BI47" s="26">
        <f t="shared" si="18"/>
        <v>0</v>
      </c>
      <c r="BJ47" s="26">
        <f t="shared" si="18"/>
        <v>0</v>
      </c>
      <c r="BK47" s="26">
        <f t="shared" si="18"/>
        <v>0</v>
      </c>
      <c r="BL47" s="26">
        <f t="shared" si="18"/>
        <v>0</v>
      </c>
      <c r="BM47" s="26">
        <f t="shared" si="18"/>
        <v>0</v>
      </c>
      <c r="BN47" s="26">
        <f t="shared" si="18"/>
        <v>0</v>
      </c>
    </row>
    <row r="48" spans="1:66" x14ac:dyDescent="0.35">
      <c r="A48" s="128"/>
      <c r="B48" s="133" t="s">
        <v>374</v>
      </c>
      <c r="D48" s="147">
        <v>5</v>
      </c>
      <c r="E48" s="51" t="s">
        <v>113</v>
      </c>
      <c r="F48" s="51">
        <v>365</v>
      </c>
      <c r="G48" s="51">
        <v>0.5</v>
      </c>
      <c r="H48" s="26">
        <f t="shared" ref="H48:AM48" si="19">H19*$D48/1000*$F48*$G48</f>
        <v>0</v>
      </c>
      <c r="I48" s="26">
        <f t="shared" si="19"/>
        <v>0</v>
      </c>
      <c r="J48" s="26">
        <f t="shared" si="19"/>
        <v>0</v>
      </c>
      <c r="K48" s="26">
        <f t="shared" si="19"/>
        <v>0</v>
      </c>
      <c r="L48" s="26">
        <f t="shared" si="19"/>
        <v>0</v>
      </c>
      <c r="M48" s="26">
        <f t="shared" si="19"/>
        <v>0</v>
      </c>
      <c r="N48" s="26">
        <f t="shared" si="19"/>
        <v>0</v>
      </c>
      <c r="O48" s="26">
        <f t="shared" si="19"/>
        <v>0</v>
      </c>
      <c r="P48" s="26">
        <f t="shared" si="19"/>
        <v>0</v>
      </c>
      <c r="Q48" s="26">
        <f t="shared" si="19"/>
        <v>0</v>
      </c>
      <c r="R48" s="26">
        <f t="shared" si="19"/>
        <v>0</v>
      </c>
      <c r="S48" s="26">
        <f t="shared" si="19"/>
        <v>0</v>
      </c>
      <c r="T48" s="26">
        <f t="shared" si="19"/>
        <v>0</v>
      </c>
      <c r="U48" s="26">
        <f t="shared" si="19"/>
        <v>0</v>
      </c>
      <c r="V48" s="26">
        <f t="shared" si="19"/>
        <v>0</v>
      </c>
      <c r="W48" s="26">
        <f t="shared" si="19"/>
        <v>0</v>
      </c>
      <c r="X48" s="26">
        <f t="shared" si="19"/>
        <v>0</v>
      </c>
      <c r="Y48" s="26">
        <f t="shared" si="19"/>
        <v>0</v>
      </c>
      <c r="Z48" s="26">
        <f t="shared" si="19"/>
        <v>0</v>
      </c>
      <c r="AA48" s="26">
        <f t="shared" si="19"/>
        <v>0</v>
      </c>
      <c r="AB48" s="26">
        <f t="shared" si="19"/>
        <v>0</v>
      </c>
      <c r="AC48" s="26">
        <f t="shared" si="19"/>
        <v>0</v>
      </c>
      <c r="AD48" s="26">
        <f t="shared" si="19"/>
        <v>0</v>
      </c>
      <c r="AE48" s="26">
        <f t="shared" si="19"/>
        <v>0</v>
      </c>
      <c r="AF48" s="26">
        <f t="shared" si="19"/>
        <v>0</v>
      </c>
      <c r="AG48" s="26">
        <f t="shared" si="19"/>
        <v>0</v>
      </c>
      <c r="AH48" s="26">
        <f t="shared" si="19"/>
        <v>0</v>
      </c>
      <c r="AI48" s="26">
        <f t="shared" si="19"/>
        <v>0</v>
      </c>
      <c r="AJ48" s="26">
        <f t="shared" si="19"/>
        <v>0</v>
      </c>
      <c r="AK48" s="26">
        <f t="shared" si="19"/>
        <v>0</v>
      </c>
      <c r="AL48" s="26">
        <f t="shared" si="19"/>
        <v>0</v>
      </c>
      <c r="AM48" s="26">
        <f t="shared" si="19"/>
        <v>0</v>
      </c>
      <c r="AN48" s="26">
        <f t="shared" ref="AN48:BN48" si="20">AN19*$D48/1000*$F48*$G48</f>
        <v>0</v>
      </c>
      <c r="AO48" s="26">
        <f t="shared" si="20"/>
        <v>0</v>
      </c>
      <c r="AP48" s="26">
        <f t="shared" si="20"/>
        <v>0</v>
      </c>
      <c r="AQ48" s="26">
        <f t="shared" si="20"/>
        <v>0</v>
      </c>
      <c r="AR48" s="26">
        <f t="shared" si="20"/>
        <v>0</v>
      </c>
      <c r="AS48" s="26">
        <f t="shared" si="20"/>
        <v>0</v>
      </c>
      <c r="AT48" s="26">
        <f t="shared" si="20"/>
        <v>0</v>
      </c>
      <c r="AU48" s="26">
        <f t="shared" si="20"/>
        <v>0</v>
      </c>
      <c r="AV48" s="26">
        <f t="shared" si="20"/>
        <v>0</v>
      </c>
      <c r="AW48" s="26">
        <f t="shared" si="20"/>
        <v>0</v>
      </c>
      <c r="AX48" s="26">
        <f t="shared" si="20"/>
        <v>0</v>
      </c>
      <c r="AY48" s="26">
        <f t="shared" si="20"/>
        <v>0</v>
      </c>
      <c r="AZ48" s="26">
        <f t="shared" si="20"/>
        <v>0</v>
      </c>
      <c r="BA48" s="26">
        <f t="shared" si="20"/>
        <v>0</v>
      </c>
      <c r="BB48" s="26">
        <f t="shared" si="20"/>
        <v>0</v>
      </c>
      <c r="BC48" s="26">
        <f t="shared" si="20"/>
        <v>0</v>
      </c>
      <c r="BD48" s="26">
        <f t="shared" si="20"/>
        <v>0</v>
      </c>
      <c r="BE48" s="26">
        <f t="shared" si="20"/>
        <v>0</v>
      </c>
      <c r="BF48" s="26">
        <f t="shared" si="20"/>
        <v>0</v>
      </c>
      <c r="BG48" s="26">
        <f t="shared" si="20"/>
        <v>0</v>
      </c>
      <c r="BH48" s="26">
        <f t="shared" si="20"/>
        <v>0</v>
      </c>
      <c r="BI48" s="26">
        <f t="shared" si="20"/>
        <v>0</v>
      </c>
      <c r="BJ48" s="26">
        <f t="shared" si="20"/>
        <v>0</v>
      </c>
      <c r="BK48" s="26">
        <f t="shared" si="20"/>
        <v>0</v>
      </c>
      <c r="BL48" s="26">
        <f t="shared" si="20"/>
        <v>0</v>
      </c>
      <c r="BM48" s="26">
        <f t="shared" si="20"/>
        <v>0</v>
      </c>
      <c r="BN48" s="26">
        <f t="shared" si="20"/>
        <v>0</v>
      </c>
    </row>
    <row r="49" spans="1:66" s="152" customFormat="1" x14ac:dyDescent="0.35">
      <c r="A49" s="150" t="s">
        <v>455</v>
      </c>
      <c r="C49" s="151"/>
      <c r="E49" s="153"/>
      <c r="G49" s="154"/>
      <c r="H49" s="152">
        <f t="shared" ref="H49:AM49" si="21">SUM(H39:H48)</f>
        <v>7175681</v>
      </c>
      <c r="I49" s="152">
        <f t="shared" si="21"/>
        <v>6744375.0635000002</v>
      </c>
      <c r="J49" s="152">
        <f t="shared" si="21"/>
        <v>6817404.09925</v>
      </c>
      <c r="K49" s="152">
        <f t="shared" si="21"/>
        <v>6752103.1172500001</v>
      </c>
      <c r="L49" s="152">
        <f t="shared" si="21"/>
        <v>6788229.3937500007</v>
      </c>
      <c r="M49" s="152">
        <f t="shared" si="21"/>
        <v>6788181.1772499997</v>
      </c>
      <c r="N49" s="152">
        <f t="shared" si="21"/>
        <v>7018806.3542500008</v>
      </c>
      <c r="O49" s="152">
        <f t="shared" si="21"/>
        <v>7087557.9367500003</v>
      </c>
      <c r="P49" s="152">
        <f t="shared" si="21"/>
        <v>7537989.8550000004</v>
      </c>
      <c r="Q49" s="152">
        <f t="shared" si="21"/>
        <v>8111068.3250000002</v>
      </c>
      <c r="R49" s="152">
        <f t="shared" si="21"/>
        <v>8141006.7200000016</v>
      </c>
      <c r="S49" s="152">
        <f t="shared" si="21"/>
        <v>8499230.4949999992</v>
      </c>
      <c r="T49" s="152">
        <f t="shared" si="21"/>
        <v>8814675.1750000007</v>
      </c>
      <c r="U49" s="152">
        <f t="shared" si="21"/>
        <v>9026335.0250000004</v>
      </c>
      <c r="V49" s="152">
        <f t="shared" si="21"/>
        <v>9279874.9749999996</v>
      </c>
      <c r="W49" s="152">
        <f t="shared" si="21"/>
        <v>9535922.4749999996</v>
      </c>
      <c r="X49" s="152">
        <f t="shared" si="21"/>
        <v>9432444.9749999996</v>
      </c>
      <c r="Y49" s="152">
        <f t="shared" si="21"/>
        <v>10084230.949999999</v>
      </c>
      <c r="Z49" s="152">
        <f t="shared" si="21"/>
        <v>10097498.699999999</v>
      </c>
      <c r="AA49" s="152">
        <f t="shared" si="21"/>
        <v>9275288.75</v>
      </c>
      <c r="AB49" s="152">
        <f t="shared" si="21"/>
        <v>9280935.3000000007</v>
      </c>
      <c r="AC49" s="152">
        <f t="shared" si="21"/>
        <v>9463970.0249999985</v>
      </c>
      <c r="AD49" s="152">
        <f t="shared" si="21"/>
        <v>9605440.375</v>
      </c>
      <c r="AE49" s="152">
        <f t="shared" si="21"/>
        <v>9873697.125</v>
      </c>
      <c r="AF49" s="152">
        <f t="shared" si="21"/>
        <v>10062320</v>
      </c>
      <c r="AG49" s="152">
        <f t="shared" si="21"/>
        <v>10392827.5</v>
      </c>
      <c r="AH49" s="152">
        <f t="shared" si="21"/>
        <v>7951342.5</v>
      </c>
      <c r="AI49" s="152">
        <f t="shared" si="21"/>
        <v>8647999.75</v>
      </c>
      <c r="AJ49" s="152">
        <f t="shared" si="21"/>
        <v>9011767.875</v>
      </c>
      <c r="AK49" s="152">
        <f t="shared" si="21"/>
        <v>9939461</v>
      </c>
      <c r="AL49" s="152">
        <f t="shared" si="21"/>
        <v>10371383.75</v>
      </c>
      <c r="AM49" s="152">
        <f t="shared" si="21"/>
        <v>10561110.75</v>
      </c>
      <c r="AN49" s="152">
        <f t="shared" ref="AN49:BN49" si="22">SUM(AN39:AN48)</f>
        <v>10887110.5</v>
      </c>
      <c r="AO49" s="152">
        <f t="shared" si="22"/>
        <v>10476011</v>
      </c>
      <c r="AP49" s="152">
        <f t="shared" si="22"/>
        <v>10744596.25</v>
      </c>
      <c r="AQ49" s="152">
        <f t="shared" si="22"/>
        <v>10905013.75</v>
      </c>
      <c r="AR49" s="152">
        <f t="shared" si="22"/>
        <v>11224224.5</v>
      </c>
      <c r="AS49" s="152">
        <f t="shared" si="22"/>
        <v>11608624.25</v>
      </c>
      <c r="AT49" s="152">
        <f t="shared" si="22"/>
        <v>11955648</v>
      </c>
      <c r="AU49" s="152">
        <f t="shared" si="22"/>
        <v>12272659.625</v>
      </c>
      <c r="AV49" s="152">
        <f t="shared" si="22"/>
        <v>12664660.5</v>
      </c>
      <c r="AW49" s="152">
        <f t="shared" si="22"/>
        <v>13032879.800000001</v>
      </c>
      <c r="AX49" s="152">
        <f t="shared" si="22"/>
        <v>13434135.25</v>
      </c>
      <c r="AY49" s="152">
        <f t="shared" si="22"/>
        <v>13734895.25</v>
      </c>
      <c r="AZ49" s="152">
        <f t="shared" si="22"/>
        <v>14159116.5</v>
      </c>
      <c r="BA49" s="152">
        <f t="shared" si="22"/>
        <v>14583620.625</v>
      </c>
      <c r="BB49" s="152">
        <f t="shared" si="22"/>
        <v>15020740.518750001</v>
      </c>
      <c r="BC49" s="152">
        <f t="shared" si="22"/>
        <v>23428209.083000001</v>
      </c>
      <c r="BD49" s="152">
        <f t="shared" si="22"/>
        <v>24130428.020500001</v>
      </c>
      <c r="BE49" s="152">
        <f t="shared" si="22"/>
        <v>24851815.225000001</v>
      </c>
      <c r="BF49" s="152">
        <f t="shared" si="22"/>
        <v>25596916.004999999</v>
      </c>
      <c r="BG49" s="152">
        <f t="shared" si="22"/>
        <v>26303894.214000002</v>
      </c>
      <c r="BH49" s="152">
        <f t="shared" si="22"/>
        <v>26772029.125</v>
      </c>
      <c r="BI49" s="152">
        <f t="shared" si="22"/>
        <v>27710526.25</v>
      </c>
      <c r="BJ49" s="152">
        <f t="shared" si="22"/>
        <v>28651125.227500003</v>
      </c>
      <c r="BK49" s="152">
        <f t="shared" si="22"/>
        <v>30127380.903999999</v>
      </c>
      <c r="BL49" s="152">
        <f t="shared" si="22"/>
        <v>31249804.430750005</v>
      </c>
      <c r="BM49" s="152">
        <f t="shared" si="22"/>
        <v>32193418.308250003</v>
      </c>
      <c r="BN49" s="152">
        <f t="shared" si="22"/>
        <v>33137032.44125</v>
      </c>
    </row>
    <row r="50" spans="1:66" s="27" customFormat="1" x14ac:dyDescent="0.35">
      <c r="A50" s="142"/>
      <c r="C50" s="142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:66" s="28" customFormat="1" ht="18.5" x14ac:dyDescent="0.45">
      <c r="A51" s="64" t="s">
        <v>456</v>
      </c>
      <c r="H51" s="185">
        <f t="shared" ref="H51:AM51" si="23">H33+H49</f>
        <v>7206125.2999999998</v>
      </c>
      <c r="I51" s="185">
        <f t="shared" si="23"/>
        <v>6775695.0635000002</v>
      </c>
      <c r="J51" s="185">
        <f t="shared" si="23"/>
        <v>6849427.8992499998</v>
      </c>
      <c r="K51" s="185">
        <f t="shared" si="23"/>
        <v>6787132.9172499999</v>
      </c>
      <c r="L51" s="185">
        <f t="shared" si="23"/>
        <v>6826806.9937500004</v>
      </c>
      <c r="M51" s="185">
        <f t="shared" si="23"/>
        <v>6827905.3772499999</v>
      </c>
      <c r="N51" s="185">
        <f t="shared" si="23"/>
        <v>7060751.1542500006</v>
      </c>
      <c r="O51" s="185">
        <f t="shared" si="23"/>
        <v>7130451.9367500003</v>
      </c>
      <c r="P51" s="185">
        <f t="shared" si="23"/>
        <v>7583317.7550000008</v>
      </c>
      <c r="Q51" s="185">
        <f t="shared" si="23"/>
        <v>8162049.4249999998</v>
      </c>
      <c r="R51" s="185">
        <f t="shared" si="23"/>
        <v>8198367.0200000014</v>
      </c>
      <c r="S51" s="185">
        <f t="shared" si="23"/>
        <v>8557492.8949999996</v>
      </c>
      <c r="T51" s="185">
        <f t="shared" si="23"/>
        <v>8873085.1750000007</v>
      </c>
      <c r="U51" s="185">
        <f t="shared" si="23"/>
        <v>9084658.0250000004</v>
      </c>
      <c r="V51" s="185">
        <f t="shared" si="23"/>
        <v>9345750.4749999996</v>
      </c>
      <c r="W51" s="185">
        <f t="shared" si="23"/>
        <v>9613344.9749999996</v>
      </c>
      <c r="X51" s="185">
        <f t="shared" si="23"/>
        <v>9520149.9749999996</v>
      </c>
      <c r="Y51" s="185">
        <f t="shared" si="23"/>
        <v>10178370.949999999</v>
      </c>
      <c r="Z51" s="185">
        <f t="shared" si="23"/>
        <v>10185020.699999999</v>
      </c>
      <c r="AA51" s="185">
        <f t="shared" si="23"/>
        <v>9365409.3499999996</v>
      </c>
      <c r="AB51" s="185">
        <f t="shared" si="23"/>
        <v>9373819.5</v>
      </c>
      <c r="AC51" s="185">
        <f t="shared" si="23"/>
        <v>9563555.3249999993</v>
      </c>
      <c r="AD51" s="185">
        <f t="shared" si="23"/>
        <v>9711117.1750000007</v>
      </c>
      <c r="AE51" s="185">
        <f t="shared" si="23"/>
        <v>9982281.8249999993</v>
      </c>
      <c r="AF51" s="185">
        <f t="shared" si="23"/>
        <v>10177214</v>
      </c>
      <c r="AG51" s="185">
        <f t="shared" si="23"/>
        <v>10522607.5</v>
      </c>
      <c r="AH51" s="185">
        <f t="shared" si="23"/>
        <v>8130706.5</v>
      </c>
      <c r="AI51" s="185">
        <f t="shared" si="23"/>
        <v>8820553.75</v>
      </c>
      <c r="AJ51" s="185">
        <f t="shared" si="23"/>
        <v>9258295.875</v>
      </c>
      <c r="AK51" s="185">
        <f t="shared" si="23"/>
        <v>10274813</v>
      </c>
      <c r="AL51" s="185">
        <f t="shared" si="23"/>
        <v>10722011.75</v>
      </c>
      <c r="AM51" s="185">
        <f t="shared" si="23"/>
        <v>10920546.75</v>
      </c>
      <c r="AN51" s="185">
        <f t="shared" ref="AN51:BN51" si="24">AN33+AN49</f>
        <v>11258588.5</v>
      </c>
      <c r="AO51" s="185">
        <f t="shared" si="24"/>
        <v>10858229</v>
      </c>
      <c r="AP51" s="185">
        <f t="shared" si="24"/>
        <v>11133216.25</v>
      </c>
      <c r="AQ51" s="185">
        <f t="shared" si="24"/>
        <v>11307433.75</v>
      </c>
      <c r="AR51" s="185">
        <f t="shared" si="24"/>
        <v>11634714.5</v>
      </c>
      <c r="AS51" s="185">
        <f t="shared" si="24"/>
        <v>12026872.25</v>
      </c>
      <c r="AT51" s="185">
        <f t="shared" si="24"/>
        <v>12389472</v>
      </c>
      <c r="AU51" s="185">
        <f t="shared" si="24"/>
        <v>12730921.625</v>
      </c>
      <c r="AV51" s="185">
        <f t="shared" si="24"/>
        <v>13139586.6</v>
      </c>
      <c r="AW51" s="185">
        <f t="shared" si="24"/>
        <v>13530512.300000001</v>
      </c>
      <c r="AX51" s="185">
        <f t="shared" si="24"/>
        <v>13954311.25</v>
      </c>
      <c r="AY51" s="185">
        <f t="shared" si="24"/>
        <v>14280517.25</v>
      </c>
      <c r="AZ51" s="185">
        <f t="shared" si="24"/>
        <v>14729686.5</v>
      </c>
      <c r="BA51" s="185">
        <f t="shared" si="24"/>
        <v>15143300.625</v>
      </c>
      <c r="BB51" s="185">
        <f t="shared" si="24"/>
        <v>15606639.018750001</v>
      </c>
      <c r="BC51" s="185">
        <f t="shared" si="24"/>
        <v>24041223.083000001</v>
      </c>
      <c r="BD51" s="185">
        <f t="shared" si="24"/>
        <v>24786271.520500001</v>
      </c>
      <c r="BE51" s="185">
        <f t="shared" si="24"/>
        <v>25537994.725000001</v>
      </c>
      <c r="BF51" s="185">
        <f t="shared" si="24"/>
        <v>26302327.004999999</v>
      </c>
      <c r="BG51" s="185">
        <f t="shared" si="24"/>
        <v>27002294.214000002</v>
      </c>
      <c r="BH51" s="185">
        <f t="shared" si="24"/>
        <v>27485129.125</v>
      </c>
      <c r="BI51" s="185">
        <f t="shared" si="24"/>
        <v>28414334.649999999</v>
      </c>
      <c r="BJ51" s="185">
        <f t="shared" si="24"/>
        <v>29334986.627500001</v>
      </c>
      <c r="BK51" s="185">
        <f t="shared" si="24"/>
        <v>30878293.803999998</v>
      </c>
      <c r="BL51" s="185">
        <f t="shared" si="24"/>
        <v>32006613.830750003</v>
      </c>
      <c r="BM51" s="185">
        <f t="shared" si="24"/>
        <v>32964023.508250002</v>
      </c>
      <c r="BN51" s="185">
        <f t="shared" si="24"/>
        <v>33919924.441249996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EC33-80E4-4F63-A6ED-07D40C7D036E}">
  <sheetPr>
    <tabColor theme="9" tint="0.79998168889431442"/>
  </sheetPr>
  <dimension ref="A1:BN114"/>
  <sheetViews>
    <sheetView workbookViewId="0">
      <selection activeCell="N31" sqref="N31"/>
    </sheetView>
  </sheetViews>
  <sheetFormatPr defaultRowHeight="14.5" x14ac:dyDescent="0.35"/>
  <cols>
    <col min="1" max="3" width="8.7265625" style="55"/>
    <col min="4" max="4" width="30.1796875" style="55" bestFit="1" customWidth="1"/>
    <col min="5" max="64" width="11.6328125" style="55" customWidth="1"/>
    <col min="65" max="66" width="9.7265625" style="55" bestFit="1" customWidth="1"/>
    <col min="67" max="16384" width="8.7265625" style="55"/>
  </cols>
  <sheetData>
    <row r="1" spans="1:66" ht="15.5" x14ac:dyDescent="0.35">
      <c r="A1" s="206"/>
      <c r="B1" s="206"/>
      <c r="C1" s="206"/>
      <c r="D1" s="207">
        <v>1961</v>
      </c>
      <c r="E1" s="207">
        <v>1962</v>
      </c>
      <c r="F1" s="207">
        <v>1963</v>
      </c>
      <c r="G1" s="207">
        <v>1964</v>
      </c>
      <c r="H1" s="207">
        <v>1965</v>
      </c>
      <c r="I1" s="207">
        <v>1966</v>
      </c>
      <c r="J1" s="207">
        <v>1967</v>
      </c>
      <c r="K1" s="207">
        <v>1968</v>
      </c>
      <c r="L1" s="207">
        <v>1969</v>
      </c>
      <c r="M1" s="207">
        <v>1970</v>
      </c>
      <c r="N1" s="207">
        <v>1971</v>
      </c>
      <c r="O1" s="207">
        <v>1972</v>
      </c>
      <c r="P1" s="207">
        <v>1973</v>
      </c>
      <c r="Q1" s="207">
        <v>1974</v>
      </c>
      <c r="R1" s="207">
        <v>1975</v>
      </c>
      <c r="S1" s="207">
        <v>1976</v>
      </c>
      <c r="T1" s="207">
        <v>1977</v>
      </c>
      <c r="U1" s="207">
        <v>1978</v>
      </c>
      <c r="V1" s="207">
        <v>1979</v>
      </c>
      <c r="W1" s="207">
        <v>1980</v>
      </c>
      <c r="X1" s="207">
        <v>1981</v>
      </c>
      <c r="Y1" s="207">
        <v>1982</v>
      </c>
      <c r="Z1" s="207">
        <v>1983</v>
      </c>
      <c r="AA1" s="207">
        <v>1984</v>
      </c>
      <c r="AB1" s="207">
        <v>1985</v>
      </c>
      <c r="AC1" s="207">
        <v>1986</v>
      </c>
      <c r="AD1" s="207">
        <v>1987</v>
      </c>
      <c r="AE1" s="207">
        <v>1988</v>
      </c>
      <c r="AF1" s="207">
        <v>1989</v>
      </c>
      <c r="AG1" s="207">
        <v>1990</v>
      </c>
      <c r="AH1" s="207">
        <v>1991</v>
      </c>
      <c r="AI1" s="207">
        <v>1992</v>
      </c>
      <c r="AJ1" s="207">
        <v>1993</v>
      </c>
      <c r="AK1" s="207">
        <v>1994</v>
      </c>
      <c r="AL1" s="207">
        <v>1995</v>
      </c>
      <c r="AM1" s="207">
        <v>1996</v>
      </c>
      <c r="AN1" s="207">
        <v>1997</v>
      </c>
      <c r="AO1" s="207">
        <v>1998</v>
      </c>
      <c r="AP1" s="207">
        <v>1999</v>
      </c>
      <c r="AQ1" s="207">
        <v>2000</v>
      </c>
      <c r="AR1" s="207">
        <v>2001</v>
      </c>
      <c r="AS1" s="207">
        <v>2002</v>
      </c>
      <c r="AT1" s="207">
        <v>2003</v>
      </c>
      <c r="AU1" s="207">
        <v>2004</v>
      </c>
      <c r="AV1" s="207">
        <v>2005</v>
      </c>
      <c r="AW1" s="207">
        <v>2006</v>
      </c>
      <c r="AX1" s="207">
        <v>2007</v>
      </c>
      <c r="AY1" s="207">
        <v>2008</v>
      </c>
      <c r="AZ1" s="207">
        <v>2009</v>
      </c>
      <c r="BA1" s="207">
        <v>2010</v>
      </c>
      <c r="BB1" s="207">
        <v>2011</v>
      </c>
      <c r="BC1" s="207">
        <v>2012</v>
      </c>
      <c r="BD1" s="207">
        <v>2013</v>
      </c>
      <c r="BE1" s="207">
        <v>2014</v>
      </c>
      <c r="BF1" s="207">
        <v>2015</v>
      </c>
      <c r="BG1" s="207">
        <v>2016</v>
      </c>
      <c r="BH1" s="207">
        <v>2017</v>
      </c>
      <c r="BI1" s="207">
        <v>2018</v>
      </c>
      <c r="BJ1" s="207">
        <v>2019</v>
      </c>
    </row>
    <row r="2" spans="1:66" ht="15.5" x14ac:dyDescent="0.35">
      <c r="A2" s="206"/>
      <c r="B2" s="206"/>
      <c r="C2" s="206"/>
      <c r="D2" s="207" t="s">
        <v>140</v>
      </c>
      <c r="E2" s="207" t="s">
        <v>140</v>
      </c>
      <c r="F2" s="207" t="s">
        <v>140</v>
      </c>
      <c r="G2" s="207" t="s">
        <v>140</v>
      </c>
      <c r="H2" s="207" t="s">
        <v>140</v>
      </c>
      <c r="I2" s="207" t="s">
        <v>140</v>
      </c>
      <c r="J2" s="207" t="s">
        <v>140</v>
      </c>
      <c r="K2" s="207" t="s">
        <v>140</v>
      </c>
      <c r="L2" s="207" t="s">
        <v>140</v>
      </c>
      <c r="M2" s="207" t="s">
        <v>140</v>
      </c>
      <c r="N2" s="207" t="s">
        <v>140</v>
      </c>
      <c r="O2" s="207" t="s">
        <v>140</v>
      </c>
      <c r="P2" s="207" t="s">
        <v>140</v>
      </c>
      <c r="Q2" s="207" t="s">
        <v>140</v>
      </c>
      <c r="R2" s="207" t="s">
        <v>140</v>
      </c>
      <c r="S2" s="207" t="s">
        <v>140</v>
      </c>
      <c r="T2" s="207" t="s">
        <v>140</v>
      </c>
      <c r="U2" s="207" t="s">
        <v>140</v>
      </c>
      <c r="V2" s="207" t="s">
        <v>140</v>
      </c>
      <c r="W2" s="207" t="s">
        <v>140</v>
      </c>
      <c r="X2" s="207" t="s">
        <v>140</v>
      </c>
      <c r="Y2" s="207" t="s">
        <v>140</v>
      </c>
      <c r="Z2" s="207" t="s">
        <v>140</v>
      </c>
      <c r="AA2" s="207" t="s">
        <v>140</v>
      </c>
      <c r="AB2" s="207" t="s">
        <v>140</v>
      </c>
      <c r="AC2" s="207" t="s">
        <v>140</v>
      </c>
      <c r="AD2" s="207" t="s">
        <v>140</v>
      </c>
      <c r="AE2" s="207" t="s">
        <v>140</v>
      </c>
      <c r="AF2" s="207" t="s">
        <v>140</v>
      </c>
      <c r="AG2" s="207" t="s">
        <v>140</v>
      </c>
      <c r="AH2" s="207" t="s">
        <v>140</v>
      </c>
      <c r="AI2" s="207" t="s">
        <v>140</v>
      </c>
      <c r="AJ2" s="207" t="s">
        <v>140</v>
      </c>
      <c r="AK2" s="207" t="s">
        <v>140</v>
      </c>
      <c r="AL2" s="207" t="s">
        <v>140</v>
      </c>
      <c r="AM2" s="207" t="s">
        <v>140</v>
      </c>
      <c r="AN2" s="207" t="s">
        <v>140</v>
      </c>
      <c r="AO2" s="207" t="s">
        <v>140</v>
      </c>
      <c r="AP2" s="207" t="s">
        <v>140</v>
      </c>
      <c r="AQ2" s="207" t="s">
        <v>140</v>
      </c>
      <c r="AR2" s="207" t="s">
        <v>140</v>
      </c>
      <c r="AS2" s="207" t="s">
        <v>140</v>
      </c>
      <c r="AT2" s="207" t="s">
        <v>140</v>
      </c>
      <c r="AU2" s="207" t="s">
        <v>140</v>
      </c>
      <c r="AV2" s="207" t="s">
        <v>140</v>
      </c>
      <c r="AW2" s="207" t="s">
        <v>140</v>
      </c>
      <c r="AX2" s="207" t="s">
        <v>140</v>
      </c>
      <c r="AY2" s="207" t="s">
        <v>140</v>
      </c>
      <c r="AZ2" s="207" t="s">
        <v>140</v>
      </c>
      <c r="BA2" s="207" t="s">
        <v>140</v>
      </c>
      <c r="BB2" s="207" t="s">
        <v>140</v>
      </c>
      <c r="BC2" s="207" t="s">
        <v>140</v>
      </c>
      <c r="BD2" s="207" t="s">
        <v>140</v>
      </c>
      <c r="BE2" s="207" t="s">
        <v>140</v>
      </c>
      <c r="BF2" s="207" t="s">
        <v>140</v>
      </c>
      <c r="BG2" s="207" t="s">
        <v>140</v>
      </c>
      <c r="BH2" s="207" t="s">
        <v>140</v>
      </c>
      <c r="BI2" s="207" t="s">
        <v>140</v>
      </c>
      <c r="BJ2" s="207" t="s">
        <v>140</v>
      </c>
      <c r="BK2" s="26"/>
      <c r="BL2" s="26"/>
      <c r="BM2" s="26"/>
      <c r="BN2" s="26"/>
    </row>
    <row r="3" spans="1:66" ht="15.5" x14ac:dyDescent="0.35">
      <c r="A3" s="207" t="s">
        <v>419</v>
      </c>
      <c r="B3" s="207" t="s">
        <v>36</v>
      </c>
      <c r="C3" s="207" t="s">
        <v>35</v>
      </c>
      <c r="D3" s="166">
        <v>18000</v>
      </c>
      <c r="E3" s="166">
        <v>18000</v>
      </c>
      <c r="F3" s="166">
        <v>17000</v>
      </c>
      <c r="G3" s="166">
        <v>16206</v>
      </c>
      <c r="H3" s="166">
        <v>16734</v>
      </c>
      <c r="I3" s="166">
        <v>16651</v>
      </c>
      <c r="J3" s="166">
        <v>17000</v>
      </c>
      <c r="K3" s="166">
        <v>16000</v>
      </c>
      <c r="L3" s="166">
        <v>16759</v>
      </c>
      <c r="M3" s="166">
        <v>16500</v>
      </c>
      <c r="N3" s="166">
        <v>17281</v>
      </c>
      <c r="O3" s="166">
        <v>17361</v>
      </c>
      <c r="P3" s="166">
        <v>16000</v>
      </c>
      <c r="Q3" s="166">
        <v>16000</v>
      </c>
      <c r="R3" s="166">
        <v>16000</v>
      </c>
      <c r="S3" s="166">
        <v>16000</v>
      </c>
      <c r="T3" s="166">
        <v>16000</v>
      </c>
      <c r="U3" s="166">
        <v>16000</v>
      </c>
      <c r="V3" s="166">
        <v>16000</v>
      </c>
      <c r="W3" s="166">
        <v>16000</v>
      </c>
      <c r="X3" s="166">
        <v>16000</v>
      </c>
      <c r="Y3" s="166">
        <v>16000</v>
      </c>
      <c r="Z3" s="166">
        <v>16200</v>
      </c>
      <c r="AA3" s="166">
        <v>16300</v>
      </c>
      <c r="AB3" s="166">
        <v>16400</v>
      </c>
      <c r="AC3" s="166">
        <v>16500</v>
      </c>
      <c r="AD3" s="166">
        <v>16600</v>
      </c>
      <c r="AE3" s="166">
        <v>16700</v>
      </c>
      <c r="AF3" s="166">
        <v>16800</v>
      </c>
      <c r="AG3" s="166">
        <v>16900</v>
      </c>
      <c r="AH3" s="166">
        <v>17000</v>
      </c>
      <c r="AI3" s="166">
        <v>17100</v>
      </c>
      <c r="AJ3" s="166">
        <v>17200</v>
      </c>
      <c r="AK3" s="166">
        <v>17300</v>
      </c>
      <c r="AL3" s="166">
        <v>17400</v>
      </c>
      <c r="AM3" s="166">
        <v>17500</v>
      </c>
      <c r="AN3" s="166">
        <v>17600</v>
      </c>
      <c r="AO3" s="166">
        <v>17700</v>
      </c>
      <c r="AP3" s="166">
        <v>17800</v>
      </c>
      <c r="AQ3" s="166">
        <v>17900</v>
      </c>
      <c r="AR3" s="166">
        <v>17900</v>
      </c>
      <c r="AS3" s="166">
        <v>17900</v>
      </c>
      <c r="AT3" s="166">
        <v>17900</v>
      </c>
      <c r="AU3" s="166">
        <v>18000</v>
      </c>
      <c r="AV3" s="166">
        <v>18200</v>
      </c>
      <c r="AW3" s="166">
        <v>18500</v>
      </c>
      <c r="AX3" s="166">
        <v>18700</v>
      </c>
      <c r="AY3" s="166">
        <v>19000</v>
      </c>
      <c r="AZ3" s="166">
        <v>19100</v>
      </c>
      <c r="BA3" s="166">
        <v>19000</v>
      </c>
      <c r="BB3" s="166">
        <v>19200</v>
      </c>
      <c r="BC3" s="166">
        <v>19200</v>
      </c>
      <c r="BD3" s="166">
        <v>19200</v>
      </c>
      <c r="BE3" s="166">
        <v>19200</v>
      </c>
      <c r="BF3" s="166">
        <v>19220</v>
      </c>
      <c r="BG3" s="166">
        <v>19444</v>
      </c>
      <c r="BH3" s="166">
        <v>19465</v>
      </c>
      <c r="BI3" s="166">
        <v>19526</v>
      </c>
      <c r="BJ3" s="166">
        <v>19587</v>
      </c>
      <c r="BK3" s="26"/>
      <c r="BL3" s="26"/>
      <c r="BM3" s="26"/>
      <c r="BN3" s="26"/>
    </row>
    <row r="4" spans="1:66" ht="15.5" x14ac:dyDescent="0.35">
      <c r="A4" s="207" t="s">
        <v>419</v>
      </c>
      <c r="B4" s="207" t="s">
        <v>36</v>
      </c>
      <c r="C4" s="207" t="s">
        <v>384</v>
      </c>
      <c r="D4" s="166">
        <v>37600</v>
      </c>
      <c r="E4" s="166">
        <v>37700</v>
      </c>
      <c r="F4" s="166">
        <v>37800</v>
      </c>
      <c r="G4" s="166">
        <v>37900</v>
      </c>
      <c r="H4" s="166">
        <v>38000</v>
      </c>
      <c r="I4" s="166">
        <v>38100</v>
      </c>
      <c r="J4" s="166">
        <v>38200</v>
      </c>
      <c r="K4" s="166">
        <v>38300</v>
      </c>
      <c r="L4" s="166">
        <v>38400</v>
      </c>
      <c r="M4" s="166">
        <v>38500</v>
      </c>
      <c r="N4" s="166">
        <v>38600</v>
      </c>
      <c r="O4" s="166">
        <v>38700</v>
      </c>
      <c r="P4" s="166">
        <v>38700</v>
      </c>
      <c r="Q4" s="166">
        <v>38737</v>
      </c>
      <c r="R4" s="166">
        <v>38800</v>
      </c>
      <c r="S4" s="166">
        <v>38800</v>
      </c>
      <c r="T4" s="166">
        <v>38800</v>
      </c>
      <c r="U4" s="166">
        <v>37500</v>
      </c>
      <c r="V4" s="166">
        <v>37500</v>
      </c>
      <c r="W4" s="166">
        <v>32500</v>
      </c>
      <c r="X4" s="166">
        <v>27500</v>
      </c>
      <c r="Y4" s="166">
        <v>25000</v>
      </c>
      <c r="Z4" s="166">
        <v>37500</v>
      </c>
      <c r="AA4" s="166">
        <v>42500</v>
      </c>
      <c r="AB4" s="166">
        <v>45000</v>
      </c>
      <c r="AC4" s="166">
        <v>47000</v>
      </c>
      <c r="AD4" s="166">
        <v>49000</v>
      </c>
      <c r="AE4" s="166">
        <v>51000</v>
      </c>
      <c r="AF4" s="166">
        <v>53000</v>
      </c>
      <c r="AG4" s="166">
        <v>55000</v>
      </c>
      <c r="AH4" s="166">
        <v>57000</v>
      </c>
      <c r="AI4" s="166">
        <v>59000</v>
      </c>
      <c r="AJ4" s="166">
        <v>61000</v>
      </c>
      <c r="AK4" s="166">
        <v>63000</v>
      </c>
      <c r="AL4" s="166">
        <v>65000</v>
      </c>
      <c r="AM4" s="166">
        <v>67000</v>
      </c>
      <c r="AN4" s="166">
        <v>69000</v>
      </c>
      <c r="AO4" s="166">
        <v>71000</v>
      </c>
      <c r="AP4" s="166">
        <v>73000</v>
      </c>
      <c r="AQ4" s="166">
        <v>75000</v>
      </c>
      <c r="AR4" s="166">
        <v>75000</v>
      </c>
      <c r="AS4" s="166">
        <v>75000</v>
      </c>
      <c r="AT4" s="166">
        <v>75000</v>
      </c>
      <c r="AU4" s="166">
        <v>75000</v>
      </c>
      <c r="AV4" s="166">
        <v>75000</v>
      </c>
      <c r="AW4" s="166">
        <v>75000</v>
      </c>
      <c r="AX4" s="166">
        <v>76000</v>
      </c>
      <c r="AY4" s="166">
        <v>76500</v>
      </c>
      <c r="AZ4" s="166">
        <v>77000</v>
      </c>
      <c r="BA4" s="166">
        <v>77800</v>
      </c>
      <c r="BB4" s="166">
        <v>78000</v>
      </c>
      <c r="BC4" s="166">
        <v>78300</v>
      </c>
      <c r="BD4" s="166">
        <v>78500</v>
      </c>
      <c r="BE4" s="166">
        <v>79000</v>
      </c>
      <c r="BF4" s="166">
        <v>79542</v>
      </c>
      <c r="BG4" s="166">
        <v>80073</v>
      </c>
      <c r="BH4" s="166">
        <v>80520</v>
      </c>
      <c r="BI4" s="166">
        <v>80971</v>
      </c>
      <c r="BJ4" s="166">
        <v>81421</v>
      </c>
      <c r="BK4" s="26"/>
      <c r="BL4" s="26"/>
      <c r="BM4" s="26"/>
      <c r="BN4" s="26"/>
    </row>
    <row r="5" spans="1:66" ht="15.5" x14ac:dyDescent="0.35">
      <c r="A5" s="207" t="s">
        <v>419</v>
      </c>
      <c r="B5" s="207" t="s">
        <v>36</v>
      </c>
      <c r="C5" s="207" t="s">
        <v>31</v>
      </c>
      <c r="D5" s="166">
        <v>3618000</v>
      </c>
      <c r="E5" s="166">
        <v>3382762</v>
      </c>
      <c r="F5" s="166">
        <v>3464603</v>
      </c>
      <c r="G5" s="166">
        <v>3463937</v>
      </c>
      <c r="H5" s="166">
        <v>3496797</v>
      </c>
      <c r="I5" s="166">
        <v>3496797</v>
      </c>
      <c r="J5" s="166">
        <v>3626643</v>
      </c>
      <c r="K5" s="166">
        <v>3682325</v>
      </c>
      <c r="L5" s="166">
        <v>3971000</v>
      </c>
      <c r="M5" s="166">
        <v>4280500</v>
      </c>
      <c r="N5" s="166">
        <v>4223900</v>
      </c>
      <c r="O5" s="166">
        <v>4472600</v>
      </c>
      <c r="P5" s="166">
        <v>4628700</v>
      </c>
      <c r="Q5" s="166">
        <v>4773300</v>
      </c>
      <c r="R5" s="166">
        <v>4867900</v>
      </c>
      <c r="S5" s="166">
        <v>4989500</v>
      </c>
      <c r="T5" s="166">
        <v>4911100</v>
      </c>
      <c r="U5" s="166">
        <v>5245600</v>
      </c>
      <c r="V5" s="166">
        <v>5242200</v>
      </c>
      <c r="W5" s="166">
        <v>4770600</v>
      </c>
      <c r="X5" s="166">
        <v>4745400</v>
      </c>
      <c r="Y5" s="166">
        <v>4821100</v>
      </c>
      <c r="Z5" s="166">
        <v>4871300</v>
      </c>
      <c r="AA5" s="166">
        <v>4993100</v>
      </c>
      <c r="AB5" s="166">
        <v>5000000</v>
      </c>
      <c r="AC5" s="166">
        <v>5200000</v>
      </c>
      <c r="AD5" s="166">
        <v>3905200</v>
      </c>
      <c r="AE5" s="166">
        <v>4259800</v>
      </c>
      <c r="AF5" s="166">
        <v>4416500</v>
      </c>
      <c r="AG5" s="166">
        <v>4913200</v>
      </c>
      <c r="AH5" s="166">
        <v>5121000</v>
      </c>
      <c r="AI5" s="166">
        <v>5209000</v>
      </c>
      <c r="AJ5" s="166">
        <v>5370000</v>
      </c>
      <c r="AK5" s="166">
        <v>5106000</v>
      </c>
      <c r="AL5" s="166">
        <v>5233000</v>
      </c>
      <c r="AM5" s="166">
        <v>5301000</v>
      </c>
      <c r="AN5" s="166">
        <v>5460000</v>
      </c>
      <c r="AO5" s="166">
        <v>5651000</v>
      </c>
      <c r="AP5" s="166">
        <v>5820000</v>
      </c>
      <c r="AQ5" s="166">
        <v>5965500</v>
      </c>
      <c r="AR5" s="166">
        <v>6144000</v>
      </c>
      <c r="AS5" s="166">
        <v>6328000</v>
      </c>
      <c r="AT5" s="166">
        <v>6519000</v>
      </c>
      <c r="AU5" s="166">
        <v>6567000</v>
      </c>
      <c r="AV5" s="166">
        <v>6770000</v>
      </c>
      <c r="AW5" s="166">
        <v>6973100</v>
      </c>
      <c r="AX5" s="166">
        <v>7182293</v>
      </c>
      <c r="AY5" s="166">
        <v>11408740</v>
      </c>
      <c r="AZ5" s="166">
        <v>11751002</v>
      </c>
      <c r="BA5" s="166">
        <v>12103532</v>
      </c>
      <c r="BB5" s="166">
        <v>12466638</v>
      </c>
      <c r="BC5" s="166">
        <v>12805900</v>
      </c>
      <c r="BD5" s="166">
        <v>12985900</v>
      </c>
      <c r="BE5" s="166">
        <v>13623000</v>
      </c>
      <c r="BF5" s="166">
        <v>14156618</v>
      </c>
      <c r="BG5" s="166">
        <v>14786008</v>
      </c>
      <c r="BH5" s="166">
        <v>15376481</v>
      </c>
      <c r="BI5" s="166">
        <v>15855409</v>
      </c>
      <c r="BJ5" s="166">
        <v>16334337</v>
      </c>
      <c r="BK5" s="26"/>
      <c r="BL5" s="26"/>
      <c r="BM5" s="26"/>
      <c r="BN5" s="26"/>
    </row>
    <row r="6" spans="1:66" ht="15.5" x14ac:dyDescent="0.35">
      <c r="A6" s="207" t="s">
        <v>419</v>
      </c>
      <c r="B6" s="207" t="s">
        <v>36</v>
      </c>
      <c r="C6" s="207" t="s">
        <v>448</v>
      </c>
      <c r="D6" s="166">
        <v>6500</v>
      </c>
      <c r="E6" s="166">
        <v>6700</v>
      </c>
      <c r="F6" s="166">
        <v>6900</v>
      </c>
      <c r="G6" s="166">
        <v>7100</v>
      </c>
      <c r="H6" s="166">
        <v>7300</v>
      </c>
      <c r="I6" s="166">
        <v>7500</v>
      </c>
      <c r="J6" s="166">
        <v>7700</v>
      </c>
      <c r="K6" s="166">
        <v>7900</v>
      </c>
      <c r="L6" s="166">
        <v>8100</v>
      </c>
      <c r="M6" s="166">
        <v>8300</v>
      </c>
      <c r="N6" s="166">
        <v>8500</v>
      </c>
      <c r="O6" s="166">
        <v>8700</v>
      </c>
      <c r="P6" s="166">
        <v>9000</v>
      </c>
      <c r="Q6" s="166">
        <v>9500</v>
      </c>
      <c r="R6" s="166">
        <v>10000</v>
      </c>
      <c r="S6" s="166">
        <v>12000</v>
      </c>
      <c r="T6" s="166">
        <v>15000</v>
      </c>
      <c r="U6" s="166">
        <v>13000</v>
      </c>
      <c r="V6" s="166">
        <v>13100</v>
      </c>
      <c r="W6" s="166">
        <v>13200</v>
      </c>
      <c r="X6" s="166">
        <v>13400</v>
      </c>
      <c r="Y6" s="166">
        <v>14500</v>
      </c>
      <c r="Z6" s="166">
        <v>15500</v>
      </c>
      <c r="AA6" s="166">
        <v>15500</v>
      </c>
      <c r="AB6" s="166">
        <v>16500</v>
      </c>
      <c r="AC6" s="166">
        <v>18000</v>
      </c>
      <c r="AD6" s="166">
        <v>16120</v>
      </c>
      <c r="AE6" s="166">
        <v>17020</v>
      </c>
      <c r="AF6" s="166">
        <v>17960</v>
      </c>
      <c r="AG6" s="166">
        <v>18960</v>
      </c>
      <c r="AH6" s="166">
        <v>20020</v>
      </c>
      <c r="AI6" s="166">
        <v>20576</v>
      </c>
      <c r="AJ6" s="166">
        <v>21214</v>
      </c>
      <c r="AK6" s="166">
        <v>21404</v>
      </c>
      <c r="AL6" s="166">
        <v>21832</v>
      </c>
      <c r="AM6" s="166">
        <v>22050</v>
      </c>
      <c r="AN6" s="166">
        <v>22271</v>
      </c>
      <c r="AO6" s="166">
        <v>22293</v>
      </c>
      <c r="AP6" s="166">
        <v>22622</v>
      </c>
      <c r="AQ6" s="166">
        <v>26974</v>
      </c>
      <c r="AR6" s="166">
        <v>29671</v>
      </c>
      <c r="AS6" s="166">
        <v>32638</v>
      </c>
      <c r="AT6" s="166">
        <v>35903</v>
      </c>
      <c r="AU6" s="166">
        <v>31622</v>
      </c>
      <c r="AV6" s="166">
        <v>32600</v>
      </c>
      <c r="AW6" s="166">
        <v>22849</v>
      </c>
      <c r="AX6" s="166">
        <v>26950</v>
      </c>
      <c r="AY6" s="166">
        <v>27508</v>
      </c>
      <c r="AZ6" s="166">
        <v>31500</v>
      </c>
      <c r="BA6" s="166">
        <v>34680</v>
      </c>
      <c r="BB6" s="166">
        <v>34660</v>
      </c>
      <c r="BC6" s="166">
        <v>37572</v>
      </c>
      <c r="BD6" s="166">
        <v>31680</v>
      </c>
      <c r="BE6" s="166">
        <v>32485</v>
      </c>
      <c r="BF6" s="166">
        <v>33246</v>
      </c>
      <c r="BG6" s="166">
        <v>35784</v>
      </c>
      <c r="BH6" s="166">
        <v>35949</v>
      </c>
      <c r="BI6" s="166">
        <v>36494</v>
      </c>
      <c r="BJ6" s="166">
        <v>37038</v>
      </c>
      <c r="BK6" s="26"/>
      <c r="BL6" s="26"/>
      <c r="BM6" s="26"/>
      <c r="BN6" s="26"/>
    </row>
    <row r="7" spans="1:66" ht="15.5" x14ac:dyDescent="0.35">
      <c r="A7" s="207" t="s">
        <v>419</v>
      </c>
      <c r="B7" s="207" t="s">
        <v>36</v>
      </c>
      <c r="C7" s="207" t="s">
        <v>449</v>
      </c>
      <c r="D7" s="166">
        <v>2592000</v>
      </c>
      <c r="E7" s="166">
        <v>2532953</v>
      </c>
      <c r="F7" s="166">
        <v>2339920</v>
      </c>
      <c r="G7" s="166">
        <v>1990915</v>
      </c>
      <c r="H7" s="166">
        <v>2013597</v>
      </c>
      <c r="I7" s="166">
        <v>2013597</v>
      </c>
      <c r="J7" s="166">
        <v>1997713</v>
      </c>
      <c r="K7" s="166">
        <v>1900426</v>
      </c>
      <c r="L7" s="166">
        <v>1710000</v>
      </c>
      <c r="M7" s="166">
        <v>1801400</v>
      </c>
      <c r="N7" s="166">
        <v>2211800</v>
      </c>
      <c r="O7" s="166">
        <v>1953000</v>
      </c>
      <c r="P7" s="166">
        <v>2100800</v>
      </c>
      <c r="Q7" s="166">
        <v>1872800</v>
      </c>
      <c r="R7" s="166">
        <v>2168700</v>
      </c>
      <c r="S7" s="166">
        <v>2299700</v>
      </c>
      <c r="T7" s="166">
        <v>2384800</v>
      </c>
      <c r="U7" s="166">
        <v>2609100</v>
      </c>
      <c r="V7" s="166">
        <v>2624300</v>
      </c>
      <c r="W7" s="166">
        <v>2543600</v>
      </c>
      <c r="X7" s="166">
        <v>2670800</v>
      </c>
      <c r="Y7" s="166">
        <v>2804300</v>
      </c>
      <c r="Z7" s="166">
        <v>2944000</v>
      </c>
      <c r="AA7" s="166">
        <v>3091000</v>
      </c>
      <c r="AB7" s="166">
        <v>3710000</v>
      </c>
      <c r="AC7" s="166">
        <v>3640000</v>
      </c>
      <c r="AD7" s="166">
        <v>3900000</v>
      </c>
      <c r="AE7" s="166">
        <v>4170000</v>
      </c>
      <c r="AF7" s="166">
        <v>4480000</v>
      </c>
      <c r="AG7" s="166">
        <v>4710000</v>
      </c>
      <c r="AH7" s="166">
        <v>4950000</v>
      </c>
      <c r="AI7" s="166">
        <v>5070000</v>
      </c>
      <c r="AJ7" s="166">
        <v>5227000</v>
      </c>
      <c r="AK7" s="166">
        <v>5383000</v>
      </c>
      <c r="AL7" s="166">
        <v>5545000</v>
      </c>
      <c r="AM7" s="166">
        <v>5684000</v>
      </c>
      <c r="AN7" s="166">
        <v>5825000</v>
      </c>
      <c r="AO7" s="166">
        <v>5999000</v>
      </c>
      <c r="AP7" s="166">
        <v>6180000</v>
      </c>
      <c r="AQ7" s="166">
        <v>6396000</v>
      </c>
      <c r="AR7" s="166">
        <v>6620000</v>
      </c>
      <c r="AS7" s="166">
        <v>6851800</v>
      </c>
      <c r="AT7" s="166">
        <v>7092000</v>
      </c>
      <c r="AU7" s="166">
        <v>7566000</v>
      </c>
      <c r="AV7" s="166">
        <v>7800000</v>
      </c>
      <c r="AW7" s="166">
        <v>8034000</v>
      </c>
      <c r="AX7" s="166">
        <v>8275020</v>
      </c>
      <c r="AY7" s="166">
        <v>12449656</v>
      </c>
      <c r="AZ7" s="166">
        <v>12823146</v>
      </c>
      <c r="BA7" s="166">
        <v>13207840</v>
      </c>
      <c r="BB7" s="166">
        <v>13604075</v>
      </c>
      <c r="BC7" s="166">
        <v>14012198</v>
      </c>
      <c r="BD7" s="166">
        <v>14614000</v>
      </c>
      <c r="BE7" s="166">
        <v>14011000</v>
      </c>
      <c r="BF7" s="166">
        <v>14096960</v>
      </c>
      <c r="BG7" s="166">
        <v>15466102</v>
      </c>
      <c r="BH7" s="166">
        <v>15859649</v>
      </c>
      <c r="BI7" s="166">
        <v>16280410</v>
      </c>
      <c r="BJ7" s="166">
        <v>16701172</v>
      </c>
      <c r="BK7" s="26"/>
      <c r="BL7" s="26"/>
      <c r="BM7" s="26"/>
      <c r="BN7" s="26"/>
    </row>
    <row r="8" spans="1:66" ht="15.5" x14ac:dyDescent="0.35">
      <c r="A8" s="207" t="s">
        <v>419</v>
      </c>
      <c r="B8" s="207" t="s">
        <v>36</v>
      </c>
      <c r="C8" s="207" t="s">
        <v>32</v>
      </c>
      <c r="D8" s="166">
        <v>16000</v>
      </c>
      <c r="E8" s="166">
        <v>16069</v>
      </c>
      <c r="F8" s="166">
        <v>14751</v>
      </c>
      <c r="G8" s="166">
        <v>18738</v>
      </c>
      <c r="H8" s="166">
        <v>31729</v>
      </c>
      <c r="I8" s="166">
        <v>31729</v>
      </c>
      <c r="J8" s="166">
        <v>37280</v>
      </c>
      <c r="K8" s="166">
        <v>37358</v>
      </c>
      <c r="L8" s="166">
        <v>42546</v>
      </c>
      <c r="M8" s="166">
        <v>63500</v>
      </c>
      <c r="N8" s="166">
        <v>87500</v>
      </c>
      <c r="O8" s="166">
        <v>88200</v>
      </c>
      <c r="P8" s="166">
        <v>74600</v>
      </c>
      <c r="Q8" s="166">
        <v>71500</v>
      </c>
      <c r="R8" s="166">
        <v>93100</v>
      </c>
      <c r="S8" s="166">
        <v>122000</v>
      </c>
      <c r="T8" s="166">
        <v>161200</v>
      </c>
      <c r="U8" s="166">
        <v>169200</v>
      </c>
      <c r="V8" s="166">
        <v>177200</v>
      </c>
      <c r="W8" s="166">
        <v>186600</v>
      </c>
      <c r="X8" s="166">
        <v>195900</v>
      </c>
      <c r="Y8" s="166">
        <v>205700</v>
      </c>
      <c r="Z8" s="166">
        <v>215993</v>
      </c>
      <c r="AA8" s="166">
        <v>226793</v>
      </c>
      <c r="AB8" s="166">
        <v>238133</v>
      </c>
      <c r="AC8" s="166">
        <v>250000</v>
      </c>
      <c r="AD8" s="166">
        <v>470400</v>
      </c>
      <c r="AE8" s="166">
        <v>452300</v>
      </c>
      <c r="AF8" s="166">
        <v>716400</v>
      </c>
      <c r="AG8" s="166">
        <v>1160000</v>
      </c>
      <c r="AH8" s="166">
        <v>1210000</v>
      </c>
      <c r="AI8" s="166">
        <v>1228000</v>
      </c>
      <c r="AJ8" s="166">
        <v>1266000</v>
      </c>
      <c r="AK8" s="166">
        <v>1304000</v>
      </c>
      <c r="AL8" s="166">
        <v>1343000</v>
      </c>
      <c r="AM8" s="166">
        <v>1383000</v>
      </c>
      <c r="AN8" s="166">
        <v>1425000</v>
      </c>
      <c r="AO8" s="166">
        <v>1475000</v>
      </c>
      <c r="AP8" s="166">
        <v>1520000</v>
      </c>
      <c r="AQ8" s="166">
        <v>1573000</v>
      </c>
      <c r="AR8" s="166">
        <v>1644000</v>
      </c>
      <c r="AS8" s="166">
        <v>1709800</v>
      </c>
      <c r="AT8" s="166">
        <v>1778000</v>
      </c>
      <c r="AU8" s="166">
        <v>1940000</v>
      </c>
      <c r="AV8" s="166">
        <v>2000000</v>
      </c>
      <c r="AW8" s="166">
        <v>2060000</v>
      </c>
      <c r="AX8" s="166">
        <v>2122000</v>
      </c>
      <c r="AY8" s="166">
        <v>2186000</v>
      </c>
      <c r="AZ8" s="166">
        <v>2229000</v>
      </c>
      <c r="BA8" s="166">
        <v>2297000</v>
      </c>
      <c r="BB8" s="166">
        <v>2377280</v>
      </c>
      <c r="BC8" s="166">
        <v>2439100</v>
      </c>
      <c r="BD8" s="166">
        <v>2497600</v>
      </c>
      <c r="BE8" s="166">
        <v>2437100</v>
      </c>
      <c r="BF8" s="166">
        <v>2461661</v>
      </c>
      <c r="BG8" s="166">
        <v>2631033</v>
      </c>
      <c r="BH8" s="166">
        <v>2648977</v>
      </c>
      <c r="BI8" s="166">
        <v>2697715</v>
      </c>
      <c r="BJ8" s="166">
        <v>2746453</v>
      </c>
      <c r="BK8" s="26"/>
      <c r="BL8" s="26"/>
      <c r="BM8" s="26"/>
      <c r="BN8" s="26"/>
    </row>
    <row r="9" spans="1:66" ht="15.5" x14ac:dyDescent="0.35">
      <c r="A9" s="207" t="s">
        <v>419</v>
      </c>
      <c r="B9" s="207" t="s">
        <v>36</v>
      </c>
      <c r="C9" s="207" t="s">
        <v>450</v>
      </c>
      <c r="D9" s="166">
        <v>865000</v>
      </c>
      <c r="E9" s="166">
        <v>832219</v>
      </c>
      <c r="F9" s="166">
        <v>760016</v>
      </c>
      <c r="G9" s="166">
        <v>861362</v>
      </c>
      <c r="H9" s="166">
        <v>754833</v>
      </c>
      <c r="I9" s="166">
        <v>755000</v>
      </c>
      <c r="J9" s="166">
        <v>790933</v>
      </c>
      <c r="K9" s="166">
        <v>783750</v>
      </c>
      <c r="L9" s="166">
        <v>775000</v>
      </c>
      <c r="M9" s="166">
        <v>827500</v>
      </c>
      <c r="N9" s="166">
        <v>915000</v>
      </c>
      <c r="O9" s="166">
        <v>887900</v>
      </c>
      <c r="P9" s="166">
        <v>921300</v>
      </c>
      <c r="Q9" s="166">
        <v>996500</v>
      </c>
      <c r="R9" s="166">
        <v>1051000</v>
      </c>
      <c r="S9" s="166">
        <v>1097000</v>
      </c>
      <c r="T9" s="166">
        <v>1138900</v>
      </c>
      <c r="U9" s="166">
        <v>1195800</v>
      </c>
      <c r="V9" s="166">
        <v>1255600</v>
      </c>
      <c r="W9" s="166">
        <v>1318400</v>
      </c>
      <c r="X9" s="166">
        <v>1384300</v>
      </c>
      <c r="Y9" s="166">
        <v>1453500</v>
      </c>
      <c r="Z9" s="166">
        <v>1526000</v>
      </c>
      <c r="AA9" s="166">
        <v>1602000</v>
      </c>
      <c r="AB9" s="166">
        <v>1674000</v>
      </c>
      <c r="AC9" s="166">
        <v>1680000</v>
      </c>
      <c r="AD9" s="166">
        <v>650000</v>
      </c>
      <c r="AE9" s="166">
        <v>700000</v>
      </c>
      <c r="AF9" s="166">
        <v>750000</v>
      </c>
      <c r="AG9" s="166">
        <v>780000</v>
      </c>
      <c r="AH9" s="166">
        <v>820000</v>
      </c>
      <c r="AI9" s="166">
        <v>845000</v>
      </c>
      <c r="AJ9" s="166">
        <v>871000</v>
      </c>
      <c r="AK9" s="166">
        <v>897000</v>
      </c>
      <c r="AL9" s="166">
        <v>924000</v>
      </c>
      <c r="AM9" s="166">
        <v>951000</v>
      </c>
      <c r="AN9" s="166">
        <v>980000</v>
      </c>
      <c r="AO9" s="166">
        <v>1014000</v>
      </c>
      <c r="AP9" s="166">
        <v>1044000</v>
      </c>
      <c r="AQ9" s="166">
        <v>1081000</v>
      </c>
      <c r="AR9" s="166">
        <v>1180000</v>
      </c>
      <c r="AS9" s="166">
        <v>1140800</v>
      </c>
      <c r="AT9" s="166">
        <v>1175000</v>
      </c>
      <c r="AU9" s="166">
        <v>1552000</v>
      </c>
      <c r="AV9" s="166">
        <v>1600000</v>
      </c>
      <c r="AW9" s="166">
        <v>1648000</v>
      </c>
      <c r="AX9" s="166">
        <v>1697440</v>
      </c>
      <c r="AY9" s="166">
        <v>1748000</v>
      </c>
      <c r="AZ9" s="166">
        <v>1800000</v>
      </c>
      <c r="BA9" s="166">
        <v>1847000</v>
      </c>
      <c r="BB9" s="166">
        <v>1902220</v>
      </c>
      <c r="BC9" s="166">
        <v>1959000</v>
      </c>
      <c r="BD9" s="166">
        <v>1968000</v>
      </c>
      <c r="BE9" s="166">
        <v>1921000</v>
      </c>
      <c r="BF9" s="166">
        <v>1895380</v>
      </c>
      <c r="BG9" s="166">
        <v>2032326</v>
      </c>
      <c r="BH9" s="166">
        <v>2024955</v>
      </c>
      <c r="BI9" s="166">
        <v>2047269</v>
      </c>
      <c r="BJ9" s="166">
        <v>2069583</v>
      </c>
      <c r="BK9" s="26"/>
      <c r="BL9" s="26"/>
      <c r="BM9" s="26"/>
      <c r="BN9" s="26"/>
    </row>
    <row r="10" spans="1:66" x14ac:dyDescent="0.35"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</row>
    <row r="11" spans="1:66" x14ac:dyDescent="0.35"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</row>
    <row r="12" spans="1:66" ht="15.5" x14ac:dyDescent="0.35">
      <c r="A12" s="208" t="s">
        <v>419</v>
      </c>
      <c r="B12" s="208" t="s">
        <v>6</v>
      </c>
      <c r="C12" s="208" t="s">
        <v>85</v>
      </c>
      <c r="D12" s="208">
        <v>5391</v>
      </c>
      <c r="E12" s="208">
        <v>5616</v>
      </c>
      <c r="F12" s="208">
        <v>5832</v>
      </c>
      <c r="G12" s="208">
        <v>6909</v>
      </c>
      <c r="H12" s="208">
        <v>7098</v>
      </c>
      <c r="I12" s="208">
        <v>7410</v>
      </c>
      <c r="J12" s="208">
        <v>7610</v>
      </c>
      <c r="K12" s="208">
        <v>7800</v>
      </c>
      <c r="L12" s="208">
        <v>8000</v>
      </c>
      <c r="M12" s="208">
        <v>8200</v>
      </c>
      <c r="N12" s="208">
        <v>8620</v>
      </c>
      <c r="O12" s="208">
        <v>8820</v>
      </c>
      <c r="P12" s="208">
        <v>9360</v>
      </c>
      <c r="Q12" s="208">
        <v>10127</v>
      </c>
      <c r="R12" s="208">
        <v>11907</v>
      </c>
      <c r="S12" s="208">
        <v>13545</v>
      </c>
      <c r="T12" s="208">
        <v>10320</v>
      </c>
      <c r="U12" s="208">
        <v>9030</v>
      </c>
      <c r="V12" s="208">
        <v>10480</v>
      </c>
      <c r="W12" s="208">
        <v>10560</v>
      </c>
      <c r="X12" s="208">
        <v>10720</v>
      </c>
      <c r="Y12" s="208">
        <v>11600</v>
      </c>
      <c r="Z12" s="208">
        <v>12400</v>
      </c>
      <c r="AA12" s="208">
        <v>12400</v>
      </c>
      <c r="AB12" s="208">
        <v>13200</v>
      </c>
      <c r="AC12" s="208">
        <v>14400</v>
      </c>
      <c r="AD12" s="208">
        <v>12800</v>
      </c>
      <c r="AE12" s="208">
        <v>13600</v>
      </c>
      <c r="AF12" s="208">
        <v>14400</v>
      </c>
      <c r="AG12" s="208">
        <v>15200</v>
      </c>
      <c r="AH12" s="208">
        <v>16000</v>
      </c>
      <c r="AI12" s="208">
        <v>16400</v>
      </c>
      <c r="AJ12" s="208">
        <v>17000</v>
      </c>
      <c r="AK12" s="208">
        <v>17200</v>
      </c>
      <c r="AL12" s="208">
        <v>17400</v>
      </c>
      <c r="AM12" s="208">
        <v>17600</v>
      </c>
      <c r="AN12" s="208">
        <v>18000</v>
      </c>
      <c r="AO12" s="208">
        <v>18000</v>
      </c>
      <c r="AP12" s="208">
        <v>19600</v>
      </c>
      <c r="AQ12" s="208">
        <v>20400</v>
      </c>
      <c r="AR12" s="208">
        <v>15391</v>
      </c>
      <c r="AS12" s="208">
        <v>15405</v>
      </c>
      <c r="AT12" s="208">
        <v>15584</v>
      </c>
      <c r="AU12" s="208">
        <v>15928</v>
      </c>
      <c r="AV12" s="208">
        <v>22000</v>
      </c>
      <c r="AW12" s="208">
        <v>22660</v>
      </c>
      <c r="AX12" s="208">
        <v>23339</v>
      </c>
      <c r="AY12" s="208">
        <v>30856</v>
      </c>
      <c r="AZ12" s="208">
        <v>42129</v>
      </c>
      <c r="BA12" s="208">
        <v>43393</v>
      </c>
      <c r="BB12" s="208">
        <v>44694</v>
      </c>
      <c r="BC12" s="208">
        <v>45000</v>
      </c>
      <c r="BD12" s="208">
        <v>47000</v>
      </c>
      <c r="BE12" s="208">
        <v>48500</v>
      </c>
      <c r="BF12" s="208">
        <v>28260</v>
      </c>
      <c r="BG12" s="208">
        <v>43000</v>
      </c>
      <c r="BH12" s="208">
        <v>44000</v>
      </c>
      <c r="BI12" s="208">
        <v>45000</v>
      </c>
      <c r="BJ12" s="208">
        <v>45000</v>
      </c>
      <c r="BK12" s="26"/>
      <c r="BL12" s="26"/>
      <c r="BM12" s="26"/>
      <c r="BN12" s="26"/>
    </row>
    <row r="13" spans="1:66" ht="15.5" x14ac:dyDescent="0.35">
      <c r="A13" s="208" t="s">
        <v>419</v>
      </c>
      <c r="B13" s="208" t="s">
        <v>6</v>
      </c>
      <c r="C13" s="208" t="s">
        <v>87</v>
      </c>
      <c r="D13" s="208">
        <v>10621</v>
      </c>
      <c r="E13" s="208">
        <v>10920</v>
      </c>
      <c r="F13" s="208">
        <v>11271</v>
      </c>
      <c r="G13" s="208">
        <v>11596</v>
      </c>
      <c r="H13" s="208">
        <v>11947</v>
      </c>
      <c r="I13" s="208">
        <v>12324</v>
      </c>
      <c r="J13" s="208">
        <v>12766</v>
      </c>
      <c r="K13" s="208">
        <v>13130</v>
      </c>
      <c r="L13" s="208">
        <v>13728</v>
      </c>
      <c r="M13" s="208">
        <v>14352</v>
      </c>
      <c r="N13" s="208">
        <v>14846</v>
      </c>
      <c r="O13" s="208">
        <v>15093</v>
      </c>
      <c r="P13" s="208">
        <v>16250</v>
      </c>
      <c r="Q13" s="208">
        <v>15925</v>
      </c>
      <c r="R13" s="208">
        <v>16200</v>
      </c>
      <c r="S13" s="208">
        <v>18000</v>
      </c>
      <c r="T13" s="208">
        <v>22000</v>
      </c>
      <c r="U13" s="208">
        <v>20000</v>
      </c>
      <c r="V13" s="208">
        <v>19890</v>
      </c>
      <c r="W13" s="208">
        <v>20267</v>
      </c>
      <c r="X13" s="208">
        <v>20644</v>
      </c>
      <c r="Y13" s="208">
        <v>22516</v>
      </c>
      <c r="Z13" s="208">
        <v>24076</v>
      </c>
      <c r="AA13" s="208">
        <v>24479</v>
      </c>
      <c r="AB13" s="208">
        <v>26040</v>
      </c>
      <c r="AC13" s="208">
        <v>28600</v>
      </c>
      <c r="AD13" s="208">
        <v>25480</v>
      </c>
      <c r="AE13" s="208">
        <v>26780</v>
      </c>
      <c r="AF13" s="208">
        <v>28210</v>
      </c>
      <c r="AG13" s="208">
        <v>29640</v>
      </c>
      <c r="AH13" s="208">
        <v>31460</v>
      </c>
      <c r="AI13" s="208">
        <v>33020</v>
      </c>
      <c r="AJ13" s="208">
        <v>34710</v>
      </c>
      <c r="AK13" s="208">
        <v>36010</v>
      </c>
      <c r="AL13" s="208">
        <v>36400</v>
      </c>
      <c r="AM13" s="208">
        <v>36400</v>
      </c>
      <c r="AN13" s="208">
        <v>36050</v>
      </c>
      <c r="AO13" s="208">
        <v>36010</v>
      </c>
      <c r="AP13" s="208">
        <v>37180</v>
      </c>
      <c r="AQ13" s="208">
        <v>44090</v>
      </c>
      <c r="AR13" s="208">
        <v>48822</v>
      </c>
      <c r="AS13" s="208">
        <v>53625</v>
      </c>
      <c r="AT13" s="208">
        <v>58500</v>
      </c>
      <c r="AU13" s="208">
        <v>51350</v>
      </c>
      <c r="AV13" s="208">
        <v>52650</v>
      </c>
      <c r="AW13" s="208">
        <v>37050</v>
      </c>
      <c r="AX13" s="208">
        <v>43550</v>
      </c>
      <c r="AY13" s="208">
        <v>44850</v>
      </c>
      <c r="AZ13" s="208">
        <v>51750</v>
      </c>
      <c r="BA13" s="208">
        <v>62300</v>
      </c>
      <c r="BB13" s="208">
        <v>62150</v>
      </c>
      <c r="BC13" s="208">
        <v>63000</v>
      </c>
      <c r="BD13" s="208">
        <v>64500</v>
      </c>
      <c r="BE13" s="208">
        <v>60253</v>
      </c>
      <c r="BF13" s="208">
        <v>59408</v>
      </c>
      <c r="BG13" s="208">
        <v>64678</v>
      </c>
      <c r="BH13" s="208">
        <v>65483</v>
      </c>
      <c r="BI13" s="208">
        <v>66989</v>
      </c>
      <c r="BJ13" s="208">
        <v>68510</v>
      </c>
      <c r="BK13" s="26"/>
      <c r="BL13" s="26"/>
      <c r="BM13" s="26"/>
      <c r="BN13" s="26"/>
    </row>
    <row r="14" spans="1:66" ht="15.5" x14ac:dyDescent="0.35">
      <c r="A14" s="208" t="s">
        <v>419</v>
      </c>
      <c r="B14" s="208" t="s">
        <v>6</v>
      </c>
      <c r="C14" s="208" t="s">
        <v>86</v>
      </c>
      <c r="D14" s="208">
        <v>720</v>
      </c>
      <c r="E14" s="208">
        <v>720</v>
      </c>
      <c r="F14" s="208">
        <v>664</v>
      </c>
      <c r="G14" s="208">
        <v>843</v>
      </c>
      <c r="H14" s="208">
        <v>1428</v>
      </c>
      <c r="I14" s="208">
        <v>1428</v>
      </c>
      <c r="J14" s="208">
        <v>1678</v>
      </c>
      <c r="K14" s="208">
        <v>1680</v>
      </c>
      <c r="L14" s="208">
        <v>1915</v>
      </c>
      <c r="M14" s="208">
        <v>2855</v>
      </c>
      <c r="N14" s="208">
        <v>3935</v>
      </c>
      <c r="O14" s="208">
        <v>3970</v>
      </c>
      <c r="P14" s="208">
        <v>3360</v>
      </c>
      <c r="Q14" s="208">
        <v>3215</v>
      </c>
      <c r="R14" s="208">
        <v>4190</v>
      </c>
      <c r="S14" s="208">
        <v>5490</v>
      </c>
      <c r="T14" s="208">
        <v>7250</v>
      </c>
      <c r="U14" s="208">
        <v>9910</v>
      </c>
      <c r="V14" s="208">
        <v>8000</v>
      </c>
      <c r="W14" s="208">
        <v>8400</v>
      </c>
      <c r="X14" s="208">
        <v>8810</v>
      </c>
      <c r="Y14" s="208">
        <v>9257</v>
      </c>
      <c r="Z14" s="208">
        <v>9720</v>
      </c>
      <c r="AA14" s="208">
        <v>10205</v>
      </c>
      <c r="AB14" s="208">
        <v>10716</v>
      </c>
      <c r="AC14" s="208">
        <v>12600</v>
      </c>
      <c r="AD14" s="208">
        <v>25400</v>
      </c>
      <c r="AE14" s="208">
        <v>23100</v>
      </c>
      <c r="AF14" s="208">
        <v>38700</v>
      </c>
      <c r="AG14" s="208">
        <v>57600</v>
      </c>
      <c r="AH14" s="208">
        <v>60000</v>
      </c>
      <c r="AI14" s="208">
        <v>61200</v>
      </c>
      <c r="AJ14" s="208">
        <v>63000</v>
      </c>
      <c r="AK14" s="208">
        <v>64800</v>
      </c>
      <c r="AL14" s="208">
        <v>66000</v>
      </c>
      <c r="AM14" s="208">
        <v>69000</v>
      </c>
      <c r="AN14" s="208">
        <v>70800</v>
      </c>
      <c r="AO14" s="208">
        <v>72540</v>
      </c>
      <c r="AP14" s="208">
        <v>75000</v>
      </c>
      <c r="AQ14" s="208">
        <v>77400</v>
      </c>
      <c r="AR14" s="208">
        <v>80880</v>
      </c>
      <c r="AS14" s="208">
        <v>84000</v>
      </c>
      <c r="AT14" s="208">
        <v>87000</v>
      </c>
      <c r="AU14" s="208">
        <v>95400</v>
      </c>
      <c r="AV14" s="208">
        <v>98400</v>
      </c>
      <c r="AW14" s="208">
        <v>102000</v>
      </c>
      <c r="AX14" s="208">
        <v>105000</v>
      </c>
      <c r="AY14" s="208">
        <v>108000</v>
      </c>
      <c r="AZ14" s="208">
        <v>111000</v>
      </c>
      <c r="BA14" s="208">
        <v>113100</v>
      </c>
      <c r="BB14" s="208">
        <v>117000</v>
      </c>
      <c r="BC14" s="208">
        <v>115000</v>
      </c>
      <c r="BD14" s="208">
        <v>117000</v>
      </c>
      <c r="BE14" s="208">
        <v>116134</v>
      </c>
      <c r="BF14" s="208">
        <v>118786</v>
      </c>
      <c r="BG14" s="208">
        <v>126665</v>
      </c>
      <c r="BH14" s="208">
        <v>127320</v>
      </c>
      <c r="BI14" s="208">
        <v>129450</v>
      </c>
      <c r="BJ14" s="208">
        <v>131572</v>
      </c>
      <c r="BK14" s="26"/>
      <c r="BL14" s="26"/>
      <c r="BM14" s="26"/>
      <c r="BN14" s="26"/>
    </row>
    <row r="15" spans="1:66" x14ac:dyDescent="0.35"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66" x14ac:dyDescent="0.35"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</row>
    <row r="17" spans="8:66" x14ac:dyDescent="0.35"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</row>
    <row r="18" spans="8:66" x14ac:dyDescent="0.35"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</row>
    <row r="19" spans="8:66" x14ac:dyDescent="0.35"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</row>
    <row r="20" spans="8:66" x14ac:dyDescent="0.35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8:66" x14ac:dyDescent="0.35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</row>
    <row r="22" spans="8:66" x14ac:dyDescent="0.35"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8:66" x14ac:dyDescent="0.35"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8:66" x14ac:dyDescent="0.35"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8:66" x14ac:dyDescent="0.35"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6" spans="8:66" x14ac:dyDescent="0.35"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8:66" x14ac:dyDescent="0.35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8:66" x14ac:dyDescent="0.35"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</row>
    <row r="29" spans="8:66" x14ac:dyDescent="0.35"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8:66" x14ac:dyDescent="0.35"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8:66" x14ac:dyDescent="0.35"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</row>
    <row r="32" spans="8:66" x14ac:dyDescent="0.35"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8:66" x14ac:dyDescent="0.35"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</row>
    <row r="34" spans="8:66" x14ac:dyDescent="0.35"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8:66" x14ac:dyDescent="0.35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</row>
    <row r="36" spans="8:66" x14ac:dyDescent="0.35"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8:66" x14ac:dyDescent="0.35"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8:66" x14ac:dyDescent="0.35"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8:66" x14ac:dyDescent="0.35"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</row>
    <row r="40" spans="8:66" x14ac:dyDescent="0.35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8:66" x14ac:dyDescent="0.35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8:66" x14ac:dyDescent="0.35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8:66" x14ac:dyDescent="0.35"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</row>
    <row r="44" spans="8:66" x14ac:dyDescent="0.35"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8:66" x14ac:dyDescent="0.35"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8:66" x14ac:dyDescent="0.35"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8:66" x14ac:dyDescent="0.35"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8:66" x14ac:dyDescent="0.35"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8:66" x14ac:dyDescent="0.35"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8:66" x14ac:dyDescent="0.35"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</row>
    <row r="51" spans="8:66" x14ac:dyDescent="0.35"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</row>
    <row r="52" spans="8:66" x14ac:dyDescent="0.35"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</row>
    <row r="53" spans="8:66" x14ac:dyDescent="0.35"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</row>
    <row r="54" spans="8:66" x14ac:dyDescent="0.35"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</row>
    <row r="55" spans="8:66" x14ac:dyDescent="0.35"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8:66" x14ac:dyDescent="0.35"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8:66" x14ac:dyDescent="0.35"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8:66" x14ac:dyDescent="0.35"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8:66" x14ac:dyDescent="0.35"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  <row r="60" spans="8:66" x14ac:dyDescent="0.35"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</row>
    <row r="61" spans="8:66" x14ac:dyDescent="0.35"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</row>
    <row r="62" spans="8:66" x14ac:dyDescent="0.35"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</row>
    <row r="63" spans="8:66" x14ac:dyDescent="0.35"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</row>
    <row r="64" spans="8:66" x14ac:dyDescent="0.35"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</row>
    <row r="65" spans="8:66" x14ac:dyDescent="0.35"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</row>
    <row r="66" spans="8:66" x14ac:dyDescent="0.35"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</row>
    <row r="67" spans="8:66" x14ac:dyDescent="0.35"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</row>
    <row r="68" spans="8:66" x14ac:dyDescent="0.35"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</row>
    <row r="69" spans="8:66" x14ac:dyDescent="0.35"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</row>
    <row r="70" spans="8:66" x14ac:dyDescent="0.35"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</row>
    <row r="71" spans="8:66" x14ac:dyDescent="0.35"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</row>
    <row r="72" spans="8:66" x14ac:dyDescent="0.35"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</row>
    <row r="73" spans="8:66" x14ac:dyDescent="0.35"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</row>
    <row r="74" spans="8:66" x14ac:dyDescent="0.35"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</row>
    <row r="75" spans="8:66" x14ac:dyDescent="0.35"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</row>
    <row r="76" spans="8:66" x14ac:dyDescent="0.35"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</row>
    <row r="77" spans="8:66" x14ac:dyDescent="0.35"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</row>
    <row r="78" spans="8:66" x14ac:dyDescent="0.35"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</row>
    <row r="79" spans="8:66" x14ac:dyDescent="0.35"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</row>
    <row r="80" spans="8:66" x14ac:dyDescent="0.35"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</row>
    <row r="81" spans="8:66" x14ac:dyDescent="0.35"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</row>
    <row r="82" spans="8:66" x14ac:dyDescent="0.35"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</row>
    <row r="83" spans="8:66" x14ac:dyDescent="0.35"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</row>
    <row r="84" spans="8:66" x14ac:dyDescent="0.35"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</row>
    <row r="85" spans="8:66" x14ac:dyDescent="0.35"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</row>
    <row r="86" spans="8:66" x14ac:dyDescent="0.35"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</row>
    <row r="87" spans="8:66" x14ac:dyDescent="0.35"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</row>
    <row r="88" spans="8:66" x14ac:dyDescent="0.35"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</row>
    <row r="89" spans="8:66" x14ac:dyDescent="0.35"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</row>
    <row r="90" spans="8:66" x14ac:dyDescent="0.35"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</row>
    <row r="91" spans="8:66" x14ac:dyDescent="0.35"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</row>
    <row r="92" spans="8:66" x14ac:dyDescent="0.35"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</row>
    <row r="93" spans="8:66" x14ac:dyDescent="0.35"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</row>
    <row r="94" spans="8:66" x14ac:dyDescent="0.35"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</row>
    <row r="95" spans="8:66" x14ac:dyDescent="0.35"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</row>
    <row r="96" spans="8:66" x14ac:dyDescent="0.35"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</row>
    <row r="97" spans="8:66" x14ac:dyDescent="0.35"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</row>
    <row r="98" spans="8:66" x14ac:dyDescent="0.35"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</row>
    <row r="99" spans="8:66" x14ac:dyDescent="0.35"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</row>
    <row r="100" spans="8:66" x14ac:dyDescent="0.35"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</row>
    <row r="101" spans="8:66" x14ac:dyDescent="0.35"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</row>
    <row r="102" spans="8:66" x14ac:dyDescent="0.35"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</row>
    <row r="103" spans="8:66" x14ac:dyDescent="0.35"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</row>
    <row r="104" spans="8:66" x14ac:dyDescent="0.35"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</row>
    <row r="105" spans="8:66" x14ac:dyDescent="0.35"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</row>
    <row r="106" spans="8:66" x14ac:dyDescent="0.35"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</row>
    <row r="107" spans="8:66" x14ac:dyDescent="0.35"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</row>
    <row r="108" spans="8:66" x14ac:dyDescent="0.35"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</row>
    <row r="109" spans="8:66" x14ac:dyDescent="0.35"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</row>
    <row r="110" spans="8:66" x14ac:dyDescent="0.35"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</row>
    <row r="111" spans="8:66" x14ac:dyDescent="0.35"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</row>
    <row r="112" spans="8:66" x14ac:dyDescent="0.35"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</row>
    <row r="113" spans="8:66" x14ac:dyDescent="0.35"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</row>
    <row r="114" spans="8:66" x14ac:dyDescent="0.35"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8BE3-F42F-4C1D-B632-A76FEE6C0ECD}">
  <sheetPr>
    <tabColor theme="7" tint="0.39997558519241921"/>
  </sheetPr>
  <dimension ref="A1:AX5297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16" sqref="A16"/>
      <selection pane="bottomRight" activeCell="H15" sqref="H15"/>
    </sheetView>
  </sheetViews>
  <sheetFormatPr defaultRowHeight="14.5" x14ac:dyDescent="0.35"/>
  <cols>
    <col min="1" max="1" width="66.81640625" style="76" customWidth="1"/>
    <col min="2" max="26" width="17.6328125" style="55" customWidth="1"/>
    <col min="27" max="27" width="17.6328125" style="18" customWidth="1"/>
    <col min="28" max="30" width="17.6328125" style="55" customWidth="1"/>
    <col min="31" max="31" width="17.6328125" style="18" customWidth="1"/>
    <col min="32" max="49" width="17.6328125" style="55" customWidth="1"/>
    <col min="50" max="50" width="13.26953125" style="55" bestFit="1" customWidth="1"/>
    <col min="51" max="16384" width="8.7265625" style="55"/>
  </cols>
  <sheetData>
    <row r="1" spans="1:50" x14ac:dyDescent="0.35">
      <c r="B1" s="18"/>
      <c r="AA1" s="55"/>
      <c r="AE1" s="55"/>
    </row>
    <row r="2" spans="1:50" s="56" customFormat="1" x14ac:dyDescent="0.35">
      <c r="B2" s="56">
        <v>1971</v>
      </c>
      <c r="C2" s="56">
        <f t="shared" ref="C2:U2" si="0">B2+1</f>
        <v>1972</v>
      </c>
      <c r="D2" s="56">
        <f t="shared" si="0"/>
        <v>1973</v>
      </c>
      <c r="E2" s="56">
        <f t="shared" si="0"/>
        <v>1974</v>
      </c>
      <c r="F2" s="56">
        <f t="shared" si="0"/>
        <v>1975</v>
      </c>
      <c r="G2" s="56">
        <f t="shared" si="0"/>
        <v>1976</v>
      </c>
      <c r="H2" s="56">
        <f t="shared" si="0"/>
        <v>1977</v>
      </c>
      <c r="I2" s="56">
        <f t="shared" si="0"/>
        <v>1978</v>
      </c>
      <c r="J2" s="56">
        <f t="shared" si="0"/>
        <v>1979</v>
      </c>
      <c r="K2" s="56">
        <f t="shared" si="0"/>
        <v>1980</v>
      </c>
      <c r="L2" s="56">
        <f t="shared" si="0"/>
        <v>1981</v>
      </c>
      <c r="M2" s="56">
        <f t="shared" si="0"/>
        <v>1982</v>
      </c>
      <c r="N2" s="56">
        <f t="shared" si="0"/>
        <v>1983</v>
      </c>
      <c r="O2" s="56">
        <f t="shared" si="0"/>
        <v>1984</v>
      </c>
      <c r="P2" s="56">
        <f t="shared" si="0"/>
        <v>1985</v>
      </c>
      <c r="Q2" s="56">
        <f t="shared" si="0"/>
        <v>1986</v>
      </c>
      <c r="R2" s="56">
        <f t="shared" si="0"/>
        <v>1987</v>
      </c>
      <c r="S2" s="56">
        <f t="shared" si="0"/>
        <v>1988</v>
      </c>
      <c r="T2" s="56">
        <f t="shared" si="0"/>
        <v>1989</v>
      </c>
      <c r="U2" s="56">
        <f t="shared" si="0"/>
        <v>1990</v>
      </c>
      <c r="V2" s="56">
        <v>1991</v>
      </c>
      <c r="W2" s="56">
        <v>1992</v>
      </c>
      <c r="X2" s="56">
        <v>1993</v>
      </c>
      <c r="Y2" s="56">
        <v>1994</v>
      </c>
      <c r="Z2" s="56">
        <v>1995</v>
      </c>
      <c r="AA2" s="56">
        <v>1996</v>
      </c>
      <c r="AB2" s="56">
        <v>1997</v>
      </c>
      <c r="AC2" s="56">
        <v>1998</v>
      </c>
      <c r="AD2" s="56">
        <v>1999</v>
      </c>
      <c r="AE2" s="56">
        <v>2000</v>
      </c>
      <c r="AF2" s="56">
        <v>2001</v>
      </c>
      <c r="AG2" s="56">
        <v>2002</v>
      </c>
      <c r="AH2" s="56">
        <v>2003</v>
      </c>
      <c r="AI2" s="56">
        <v>2004</v>
      </c>
      <c r="AJ2" s="56">
        <v>2005</v>
      </c>
      <c r="AK2" s="56">
        <v>2006</v>
      </c>
      <c r="AL2" s="56">
        <v>2007</v>
      </c>
      <c r="AM2" s="56">
        <v>2008</v>
      </c>
      <c r="AN2" s="56">
        <v>2009</v>
      </c>
      <c r="AO2" s="56">
        <v>2010</v>
      </c>
      <c r="AP2" s="56">
        <f t="shared" ref="AP2:AW2" si="1">AO2+1</f>
        <v>2011</v>
      </c>
      <c r="AQ2" s="56">
        <f t="shared" si="1"/>
        <v>2012</v>
      </c>
      <c r="AR2" s="56">
        <f t="shared" si="1"/>
        <v>2013</v>
      </c>
      <c r="AS2" s="56">
        <f t="shared" si="1"/>
        <v>2014</v>
      </c>
      <c r="AT2" s="56">
        <f t="shared" si="1"/>
        <v>2015</v>
      </c>
      <c r="AU2" s="56">
        <f t="shared" si="1"/>
        <v>2016</v>
      </c>
      <c r="AV2" s="56">
        <f t="shared" si="1"/>
        <v>2017</v>
      </c>
      <c r="AW2" s="56">
        <f t="shared" si="1"/>
        <v>2018</v>
      </c>
    </row>
    <row r="3" spans="1:50" s="26" customFormat="1" x14ac:dyDescent="0.35">
      <c r="A3" s="8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50" s="26" customFormat="1" x14ac:dyDescent="0.35">
      <c r="A4" s="26" t="s">
        <v>415</v>
      </c>
      <c r="B4" s="81">
        <f>_xlfn.QUARTILE.INC('UGA - Output, LPJmL NPPo'!B17:B95,3)</f>
        <v>837.93550000000005</v>
      </c>
      <c r="C4" s="81">
        <f>_xlfn.QUARTILE.INC('UGA - Output, LPJmL NPPo'!C17:C95,3)</f>
        <v>970.53</v>
      </c>
      <c r="D4" s="81">
        <f>_xlfn.QUARTILE.INC('UGA - Output, LPJmL NPPo'!D17:D95,3)</f>
        <v>923.11</v>
      </c>
      <c r="E4" s="81">
        <f>_xlfn.QUARTILE.INC('UGA - Output, LPJmL NPPo'!E17:E95,3)</f>
        <v>932.952</v>
      </c>
      <c r="F4" s="81">
        <f>_xlfn.QUARTILE.INC('UGA - Output, LPJmL NPPo'!F17:F95,3)</f>
        <v>934.70949999999993</v>
      </c>
      <c r="G4" s="81">
        <f>_xlfn.QUARTILE.INC('UGA - Output, LPJmL NPPo'!G17:G95,3)</f>
        <v>951.53500000000008</v>
      </c>
      <c r="H4" s="81">
        <f>_xlfn.QUARTILE.INC('UGA - Output, LPJmL NPPo'!H17:H95,3)</f>
        <v>1031.9100000000001</v>
      </c>
      <c r="I4" s="81">
        <f>_xlfn.QUARTILE.INC('UGA - Output, LPJmL NPPo'!I17:I95,3)</f>
        <v>1051.415</v>
      </c>
      <c r="J4" s="81">
        <f>_xlfn.QUARTILE.INC('UGA - Output, LPJmL NPPo'!J17:J95,3)</f>
        <v>907.00450000000001</v>
      </c>
      <c r="K4" s="81">
        <f>_xlfn.QUARTILE.INC('UGA - Output, LPJmL NPPo'!K17:K95,3)</f>
        <v>822.15899999999999</v>
      </c>
      <c r="L4" s="81">
        <f>_xlfn.QUARTILE.INC('UGA - Output, LPJmL NPPo'!L17:L95,3)</f>
        <v>912.42149999999992</v>
      </c>
      <c r="M4" s="81">
        <f>_xlfn.QUARTILE.INC('UGA - Output, LPJmL NPPo'!M17:M95,3)</f>
        <v>905.82099999999991</v>
      </c>
      <c r="N4" s="81">
        <f>_xlfn.QUARTILE.INC('UGA - Output, LPJmL NPPo'!N17:N95,3)</f>
        <v>825.16650000000004</v>
      </c>
      <c r="O4" s="81">
        <f>_xlfn.QUARTILE.INC('UGA - Output, LPJmL NPPo'!O17:O95,3)</f>
        <v>898.72700000000009</v>
      </c>
      <c r="P4" s="81">
        <f>_xlfn.QUARTILE.INC('UGA - Output, LPJmL NPPo'!P17:P95,3)</f>
        <v>1019.0450000000001</v>
      </c>
      <c r="Q4" s="81">
        <f>_xlfn.QUARTILE.INC('UGA - Output, LPJmL NPPo'!Q17:Q95,3)</f>
        <v>925.29750000000001</v>
      </c>
      <c r="R4" s="81">
        <f>_xlfn.QUARTILE.INC('UGA - Output, LPJmL NPPo'!R17:R95,3)</f>
        <v>932.49450000000002</v>
      </c>
      <c r="S4" s="81">
        <f>_xlfn.QUARTILE.INC('UGA - Output, LPJmL NPPo'!S17:S95,3)</f>
        <v>1018.982</v>
      </c>
      <c r="T4" s="81">
        <f>_xlfn.QUARTILE.INC('UGA - Output, LPJmL NPPo'!T17:T95,3)</f>
        <v>943.31999999999994</v>
      </c>
      <c r="U4" s="81">
        <f>_xlfn.QUARTILE.INC('UGA - Output, LPJmL NPPo'!U17:U95,3)</f>
        <v>1082.835</v>
      </c>
      <c r="V4" s="81">
        <f>_xlfn.QUARTILE.INC('UGA - Output, LPJmL NPPo'!V17:V95,3)</f>
        <v>991.79250000000002</v>
      </c>
      <c r="W4" s="81">
        <f>_xlfn.QUARTILE.INC('UGA - Output, LPJmL NPPo'!W17:W95,3)</f>
        <v>932.8415</v>
      </c>
      <c r="X4" s="81">
        <f>_xlfn.QUARTILE.INC('UGA - Output, LPJmL NPPo'!X17:X95,3)</f>
        <v>996.53750000000002</v>
      </c>
      <c r="Y4" s="81">
        <f>_xlfn.QUARTILE.INC('UGA - Output, LPJmL NPPo'!Y17:Y95,3)</f>
        <v>1031.165</v>
      </c>
      <c r="Z4" s="81">
        <f>_xlfn.QUARTILE.INC('UGA - Output, LPJmL NPPo'!Z17:Z95,3)</f>
        <v>1010.975</v>
      </c>
      <c r="AA4" s="81">
        <f>_xlfn.QUARTILE.INC('UGA - Output, LPJmL NPPo'!AA17:AA95,3)</f>
        <v>1140.1600000000001</v>
      </c>
      <c r="AB4" s="81">
        <f>_xlfn.QUARTILE.INC('UGA - Output, LPJmL NPPo'!AB17:AB95,3)</f>
        <v>901.08699999999999</v>
      </c>
      <c r="AC4" s="81">
        <f>_xlfn.QUARTILE.INC('UGA - Output, LPJmL NPPo'!AC17:AC95,3)</f>
        <v>1035.3800000000001</v>
      </c>
      <c r="AD4" s="81">
        <f>_xlfn.QUARTILE.INC('UGA - Output, LPJmL NPPo'!AD17:AD95,3)</f>
        <v>982.03449999999998</v>
      </c>
      <c r="AE4" s="81">
        <f>_xlfn.QUARTILE.INC('UGA - Output, LPJmL NPPo'!AE17:AE95,3)</f>
        <v>948.6345</v>
      </c>
      <c r="AF4" s="81">
        <f>_xlfn.QUARTILE.INC('UGA - Output, LPJmL NPPo'!AF17:AF95,3)</f>
        <v>1101.4949999999999</v>
      </c>
      <c r="AG4" s="81">
        <f>_xlfn.QUARTILE.INC('UGA - Output, LPJmL NPPo'!AG17:AG95,3)</f>
        <v>952.125</v>
      </c>
      <c r="AH4" s="81">
        <f>_xlfn.QUARTILE.INC('UGA - Output, LPJmL NPPo'!AH17:AH95,3)</f>
        <v>952.14450000000011</v>
      </c>
      <c r="AI4" s="81">
        <f>_xlfn.QUARTILE.INC('UGA - Output, LPJmL NPPo'!AI17:AI95,3)</f>
        <v>946.91650000000004</v>
      </c>
      <c r="AJ4" s="81">
        <f>_xlfn.QUARTILE.INC('UGA - Output, LPJmL NPPo'!AJ17:AJ95,3)</f>
        <v>828.31850000000009</v>
      </c>
      <c r="AK4" s="81">
        <f>_xlfn.QUARTILE.INC('UGA - Output, LPJmL NPPo'!AK17:AK95,3)</f>
        <v>950.71849999999995</v>
      </c>
      <c r="AL4" s="81">
        <f>_xlfn.QUARTILE.INC('UGA - Output, LPJmL NPPo'!AL17:AL95,3)</f>
        <v>1024.4000000000001</v>
      </c>
      <c r="AM4" s="81">
        <f>_xlfn.QUARTILE.INC('UGA - Output, LPJmL NPPo'!AM17:AM95,3)</f>
        <v>998.41300000000001</v>
      </c>
      <c r="AN4" s="81">
        <f>_xlfn.QUARTILE.INC('UGA - Output, LPJmL NPPo'!AN17:AN95,3)</f>
        <v>729.38400000000001</v>
      </c>
      <c r="AO4" s="81">
        <f>_xlfn.QUARTILE.INC('UGA - Output, LPJmL NPPo'!AO17:AO95,3)</f>
        <v>768.59300000000007</v>
      </c>
      <c r="AP4" s="115" t="s">
        <v>218</v>
      </c>
      <c r="AQ4" s="115" t="s">
        <v>218</v>
      </c>
      <c r="AR4" s="115" t="s">
        <v>218</v>
      </c>
      <c r="AS4" s="115" t="s">
        <v>218</v>
      </c>
      <c r="AT4" s="115" t="s">
        <v>218</v>
      </c>
      <c r="AU4" s="115" t="s">
        <v>218</v>
      </c>
      <c r="AV4" s="115" t="s">
        <v>218</v>
      </c>
      <c r="AW4" s="115" t="s">
        <v>218</v>
      </c>
      <c r="AX4" s="115" t="s">
        <v>218</v>
      </c>
    </row>
    <row r="5" spans="1:50" s="26" customFormat="1" x14ac:dyDescent="0.35">
      <c r="A5" s="84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115"/>
      <c r="AQ5" s="115"/>
      <c r="AR5" s="115"/>
      <c r="AS5" s="115"/>
      <c r="AT5" s="115"/>
      <c r="AU5" s="115"/>
      <c r="AV5" s="115"/>
      <c r="AW5" s="115"/>
      <c r="AX5" s="115"/>
    </row>
    <row r="6" spans="1:50" s="26" customFormat="1" x14ac:dyDescent="0.35">
      <c r="A6" s="84" t="s">
        <v>134</v>
      </c>
      <c r="B6" s="81">
        <f>SUM('UGA - Output, LPJmL NPPo'!B76:B95)</f>
        <v>17974.605999999996</v>
      </c>
      <c r="C6" s="81">
        <f>SUM('UGA - Output, LPJmL NPPo'!C76:C95)</f>
        <v>20912.78</v>
      </c>
      <c r="D6" s="81">
        <f>SUM('UGA - Output, LPJmL NPPo'!D76:D95)</f>
        <v>19460.405999999999</v>
      </c>
      <c r="E6" s="81">
        <f>SUM('UGA - Output, LPJmL NPPo'!E76:E95)</f>
        <v>19761.457000000002</v>
      </c>
      <c r="F6" s="81">
        <f>SUM('UGA - Output, LPJmL NPPo'!F76:F95)</f>
        <v>19994.760999999999</v>
      </c>
      <c r="G6" s="81">
        <f>SUM('UGA - Output, LPJmL NPPo'!G76:G95)</f>
        <v>20523.683000000001</v>
      </c>
      <c r="H6" s="81">
        <f>SUM('UGA - Output, LPJmL NPPo'!H76:H95)</f>
        <v>22237.480000000003</v>
      </c>
      <c r="I6" s="81">
        <f>SUM('UGA - Output, LPJmL NPPo'!I76:I95)</f>
        <v>22482.199999999997</v>
      </c>
      <c r="J6" s="81">
        <f>SUM('UGA - Output, LPJmL NPPo'!J76:J95)</f>
        <v>19961.381000000001</v>
      </c>
      <c r="K6" s="81">
        <f>SUM('UGA - Output, LPJmL NPPo'!K76:K95)</f>
        <v>18135.041000000001</v>
      </c>
      <c r="L6" s="81">
        <f>SUM('UGA - Output, LPJmL NPPo'!L76:L95)</f>
        <v>21316.14</v>
      </c>
      <c r="M6" s="81">
        <f>SUM('UGA - Output, LPJmL NPPo'!M76:M95)</f>
        <v>19770.722000000002</v>
      </c>
      <c r="N6" s="81">
        <f>SUM('UGA - Output, LPJmL NPPo'!N76:N95)</f>
        <v>18356.216</v>
      </c>
      <c r="O6" s="81">
        <f>SUM('UGA - Output, LPJmL NPPo'!O76:O95)</f>
        <v>20269.147999999997</v>
      </c>
      <c r="P6" s="81">
        <f>SUM('UGA - Output, LPJmL NPPo'!P76:P95)</f>
        <v>22547.67</v>
      </c>
      <c r="Q6" s="81">
        <f>SUM('UGA - Output, LPJmL NPPo'!Q76:Q95)</f>
        <v>20117.294999999998</v>
      </c>
      <c r="R6" s="81">
        <f>SUM('UGA - Output, LPJmL NPPo'!R76:R95)</f>
        <v>21489.639000000003</v>
      </c>
      <c r="S6" s="81">
        <f>SUM('UGA - Output, LPJmL NPPo'!S76:S95)</f>
        <v>22556.929999999997</v>
      </c>
      <c r="T6" s="81">
        <f>SUM('UGA - Output, LPJmL NPPo'!T76:T95)</f>
        <v>20017.145</v>
      </c>
      <c r="U6" s="81">
        <f>SUM('UGA - Output, LPJmL NPPo'!U76:U95)</f>
        <v>22872.31</v>
      </c>
      <c r="V6" s="81">
        <f>SUM('UGA - Output, LPJmL NPPo'!V76:V95)</f>
        <v>21515.258000000002</v>
      </c>
      <c r="W6" s="81">
        <f>SUM('UGA - Output, LPJmL NPPo'!W76:W95)</f>
        <v>19924.482000000004</v>
      </c>
      <c r="X6" s="81">
        <f>SUM('UGA - Output, LPJmL NPPo'!X76:X95)</f>
        <v>21443.393</v>
      </c>
      <c r="Y6" s="81">
        <f>SUM('UGA - Output, LPJmL NPPo'!Y76:Y95)</f>
        <v>22027.01</v>
      </c>
      <c r="Z6" s="81">
        <f>SUM('UGA - Output, LPJmL NPPo'!Z76:Z95)</f>
        <v>21370.03</v>
      </c>
      <c r="AA6" s="81">
        <f>SUM('UGA - Output, LPJmL NPPo'!AA76:AA95)</f>
        <v>23865.63</v>
      </c>
      <c r="AB6" s="81">
        <f>SUM('UGA - Output, LPJmL NPPo'!AB76:AB95)</f>
        <v>19155.922999999995</v>
      </c>
      <c r="AC6" s="81">
        <f>SUM('UGA - Output, LPJmL NPPo'!AC76:AC95)</f>
        <v>23116.47</v>
      </c>
      <c r="AD6" s="81">
        <f>SUM('UGA - Output, LPJmL NPPo'!AD76:AD95)</f>
        <v>22016.662</v>
      </c>
      <c r="AE6" s="81">
        <f>SUM('UGA - Output, LPJmL NPPo'!AE76:AE95)</f>
        <v>20525.274000000001</v>
      </c>
      <c r="AF6" s="81">
        <f>SUM('UGA - Output, LPJmL NPPo'!AF76:AF95)</f>
        <v>23645.91</v>
      </c>
      <c r="AG6" s="81">
        <f>SUM('UGA - Output, LPJmL NPPo'!AG76:AG95)</f>
        <v>20302.632000000001</v>
      </c>
      <c r="AH6" s="81">
        <f>SUM('UGA - Output, LPJmL NPPo'!AH76:AH95)</f>
        <v>21086.632000000001</v>
      </c>
      <c r="AI6" s="81">
        <f>SUM('UGA - Output, LPJmL NPPo'!AI76:AI95)</f>
        <v>20845.588</v>
      </c>
      <c r="AJ6" s="81">
        <f>SUM('UGA - Output, LPJmL NPPo'!AJ76:AJ95)</f>
        <v>18247.623</v>
      </c>
      <c r="AK6" s="81">
        <f>SUM('UGA - Output, LPJmL NPPo'!AK76:AK95)</f>
        <v>20369.230000000003</v>
      </c>
      <c r="AL6" s="81">
        <f>SUM('UGA - Output, LPJmL NPPo'!AL76:AL95)</f>
        <v>22441.140000000003</v>
      </c>
      <c r="AM6" s="81">
        <f>SUM('UGA - Output, LPJmL NPPo'!AM76:AM95)</f>
        <v>22963.154999999995</v>
      </c>
      <c r="AN6" s="81">
        <f>SUM('UGA - Output, LPJmL NPPo'!AN76:AN95)</f>
        <v>17162.772000000001</v>
      </c>
      <c r="AO6" s="81">
        <f>SUM('UGA - Output, LPJmL NPPo'!AO76:AO95)</f>
        <v>19198.814999999999</v>
      </c>
      <c r="AP6" s="115">
        <f>SUM('UGA - Output, LPJmL NPPo'!AP76:AP95)</f>
        <v>0</v>
      </c>
      <c r="AQ6" s="115">
        <f>SUM('UGA - Output, LPJmL NPPo'!AQ76:AQ95)</f>
        <v>0</v>
      </c>
      <c r="AR6" s="115">
        <f>SUM('UGA - Output, LPJmL NPPo'!AR76:AR95)</f>
        <v>0</v>
      </c>
      <c r="AS6" s="115">
        <f>SUM('UGA - Output, LPJmL NPPo'!AS76:AS95)</f>
        <v>0</v>
      </c>
      <c r="AT6" s="115">
        <f>SUM('UGA - Output, LPJmL NPPo'!AT76:AT95)</f>
        <v>0</v>
      </c>
      <c r="AU6" s="115">
        <f>SUM('UGA - Output, LPJmL NPPo'!AU76:AU95)</f>
        <v>0</v>
      </c>
      <c r="AV6" s="115">
        <f>SUM('UGA - Output, LPJmL NPPo'!AV76:AV95)</f>
        <v>0</v>
      </c>
      <c r="AW6" s="115">
        <f>SUM('UGA - Output, LPJmL NPPo'!AW76:AW95)</f>
        <v>0</v>
      </c>
      <c r="AX6" s="115">
        <f>SUM('UGA - Output, LPJmL NPPo'!AX76:AX95)</f>
        <v>0</v>
      </c>
    </row>
    <row r="7" spans="1:50" s="26" customFormat="1" x14ac:dyDescent="0.35">
      <c r="A7" s="84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115"/>
      <c r="AQ7" s="115"/>
      <c r="AR7" s="115"/>
      <c r="AS7" s="115"/>
      <c r="AT7" s="115"/>
      <c r="AU7" s="115"/>
      <c r="AV7" s="115"/>
      <c r="AW7" s="115"/>
      <c r="AX7" s="115"/>
    </row>
    <row r="8" spans="1:50" s="26" customFormat="1" x14ac:dyDescent="0.35">
      <c r="A8" s="84" t="s">
        <v>135</v>
      </c>
      <c r="B8" s="81">
        <f>AVERAGE('UGA - Output, LPJmL NPPo'!B76:B95)</f>
        <v>898.73029999999983</v>
      </c>
      <c r="C8" s="81">
        <f>AVERAGE('UGA - Output, LPJmL NPPo'!C76:C95)</f>
        <v>1045.6389999999999</v>
      </c>
      <c r="D8" s="81">
        <f>AVERAGE('UGA - Output, LPJmL NPPo'!D76:D95)</f>
        <v>973.02029999999991</v>
      </c>
      <c r="E8" s="81">
        <f>AVERAGE('UGA - Output, LPJmL NPPo'!E76:E95)</f>
        <v>988.07285000000013</v>
      </c>
      <c r="F8" s="81">
        <f>AVERAGE('UGA - Output, LPJmL NPPo'!F76:F95)</f>
        <v>999.73804999999993</v>
      </c>
      <c r="G8" s="81">
        <f>AVERAGE('UGA - Output, LPJmL NPPo'!G76:G95)</f>
        <v>1026.18415</v>
      </c>
      <c r="H8" s="81">
        <f>AVERAGE('UGA - Output, LPJmL NPPo'!H76:H95)</f>
        <v>1111.8740000000003</v>
      </c>
      <c r="I8" s="81">
        <f>AVERAGE('UGA - Output, LPJmL NPPo'!I76:I95)</f>
        <v>1124.1099999999999</v>
      </c>
      <c r="J8" s="81">
        <f>AVERAGE('UGA - Output, LPJmL NPPo'!J76:J95)</f>
        <v>998.06905000000006</v>
      </c>
      <c r="K8" s="81">
        <f>AVERAGE('UGA - Output, LPJmL NPPo'!K76:K95)</f>
        <v>906.75205000000005</v>
      </c>
      <c r="L8" s="81">
        <f>AVERAGE('UGA - Output, LPJmL NPPo'!L76:L95)</f>
        <v>1065.807</v>
      </c>
      <c r="M8" s="81">
        <f>AVERAGE('UGA - Output, LPJmL NPPo'!M76:M95)</f>
        <v>988.53610000000003</v>
      </c>
      <c r="N8" s="81">
        <f>AVERAGE('UGA - Output, LPJmL NPPo'!N76:N95)</f>
        <v>917.81079999999997</v>
      </c>
      <c r="O8" s="81">
        <f>AVERAGE('UGA - Output, LPJmL NPPo'!O76:O95)</f>
        <v>1013.4573999999999</v>
      </c>
      <c r="P8" s="81">
        <f>AVERAGE('UGA - Output, LPJmL NPPo'!P76:P95)</f>
        <v>1127.3834999999999</v>
      </c>
      <c r="Q8" s="81">
        <f>AVERAGE('UGA - Output, LPJmL NPPo'!Q76:Q95)</f>
        <v>1005.86475</v>
      </c>
      <c r="R8" s="81">
        <f>AVERAGE('UGA - Output, LPJmL NPPo'!R76:R95)</f>
        <v>1074.4819500000001</v>
      </c>
      <c r="S8" s="81">
        <f>AVERAGE('UGA - Output, LPJmL NPPo'!S76:S95)</f>
        <v>1127.8464999999999</v>
      </c>
      <c r="T8" s="81">
        <f>AVERAGE('UGA - Output, LPJmL NPPo'!T76:T95)</f>
        <v>1000.85725</v>
      </c>
      <c r="U8" s="81">
        <f>AVERAGE('UGA - Output, LPJmL NPPo'!U76:U95)</f>
        <v>1143.6155000000001</v>
      </c>
      <c r="V8" s="81">
        <f>AVERAGE('UGA - Output, LPJmL NPPo'!V76:V95)</f>
        <v>1075.7629000000002</v>
      </c>
      <c r="W8" s="81">
        <f>AVERAGE('UGA - Output, LPJmL NPPo'!W76:W95)</f>
        <v>996.22410000000013</v>
      </c>
      <c r="X8" s="81">
        <f>AVERAGE('UGA - Output, LPJmL NPPo'!X76:X95)</f>
        <v>1072.16965</v>
      </c>
      <c r="Y8" s="81">
        <f>AVERAGE('UGA - Output, LPJmL NPPo'!Y76:Y95)</f>
        <v>1101.3505</v>
      </c>
      <c r="Z8" s="81">
        <f>AVERAGE('UGA - Output, LPJmL NPPo'!Z76:Z95)</f>
        <v>1068.5014999999999</v>
      </c>
      <c r="AA8" s="81">
        <f>AVERAGE('UGA - Output, LPJmL NPPo'!AA76:AA95)</f>
        <v>1193.2815000000001</v>
      </c>
      <c r="AB8" s="81">
        <f>AVERAGE('UGA - Output, LPJmL NPPo'!AB76:AB95)</f>
        <v>957.79614999999978</v>
      </c>
      <c r="AC8" s="81">
        <f>AVERAGE('UGA - Output, LPJmL NPPo'!AC76:AC95)</f>
        <v>1155.8235</v>
      </c>
      <c r="AD8" s="81">
        <f>AVERAGE('UGA - Output, LPJmL NPPo'!AD76:AD95)</f>
        <v>1100.8331000000001</v>
      </c>
      <c r="AE8" s="81">
        <f>AVERAGE('UGA - Output, LPJmL NPPo'!AE76:AE95)</f>
        <v>1026.2637</v>
      </c>
      <c r="AF8" s="81">
        <f>AVERAGE('UGA - Output, LPJmL NPPo'!AF76:AF95)</f>
        <v>1182.2954999999999</v>
      </c>
      <c r="AG8" s="81">
        <f>AVERAGE('UGA - Output, LPJmL NPPo'!AG76:AG95)</f>
        <v>1015.1316</v>
      </c>
      <c r="AH8" s="81">
        <f>AVERAGE('UGA - Output, LPJmL NPPo'!AH76:AH95)</f>
        <v>1054.3316</v>
      </c>
      <c r="AI8" s="81">
        <f>AVERAGE('UGA - Output, LPJmL NPPo'!AI76:AI95)</f>
        <v>1042.2793999999999</v>
      </c>
      <c r="AJ8" s="81">
        <f>AVERAGE('UGA - Output, LPJmL NPPo'!AJ76:AJ95)</f>
        <v>912.38114999999993</v>
      </c>
      <c r="AK8" s="81">
        <f>AVERAGE('UGA - Output, LPJmL NPPo'!AK76:AK95)</f>
        <v>1018.4615000000001</v>
      </c>
      <c r="AL8" s="81">
        <f>AVERAGE('UGA - Output, LPJmL NPPo'!AL76:AL95)</f>
        <v>1122.0570000000002</v>
      </c>
      <c r="AM8" s="81">
        <f>AVERAGE('UGA - Output, LPJmL NPPo'!AM76:AM95)</f>
        <v>1148.1577499999999</v>
      </c>
      <c r="AN8" s="81">
        <f>AVERAGE('UGA - Output, LPJmL NPPo'!AN76:AN95)</f>
        <v>858.1386</v>
      </c>
      <c r="AO8" s="81">
        <f>AVERAGE('UGA - Output, LPJmL NPPo'!AO76:AO95)</f>
        <v>959.94074999999998</v>
      </c>
      <c r="AP8" s="115" t="s">
        <v>269</v>
      </c>
      <c r="AQ8" s="115" t="s">
        <v>269</v>
      </c>
      <c r="AR8" s="115" t="s">
        <v>269</v>
      </c>
      <c r="AS8" s="115" t="s">
        <v>269</v>
      </c>
      <c r="AT8" s="115" t="s">
        <v>269</v>
      </c>
      <c r="AU8" s="115" t="s">
        <v>269</v>
      </c>
      <c r="AV8" s="115" t="s">
        <v>269</v>
      </c>
      <c r="AW8" s="115" t="s">
        <v>269</v>
      </c>
      <c r="AX8" s="115" t="s">
        <v>269</v>
      </c>
    </row>
    <row r="9" spans="1:50" s="26" customFormat="1" x14ac:dyDescent="0.35">
      <c r="A9" s="84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1:50" s="26" customFormat="1" x14ac:dyDescent="0.35">
      <c r="A10" s="87" t="s">
        <v>416</v>
      </c>
      <c r="B10" s="26">
        <f>'UGA FAO - Data, Land Use'!R7</f>
        <v>3800</v>
      </c>
      <c r="C10" s="26">
        <f>'UGA FAO - Data, Land Use'!S7</f>
        <v>3850</v>
      </c>
      <c r="D10" s="26">
        <f>'UGA FAO - Data, Land Use'!T7</f>
        <v>3900</v>
      </c>
      <c r="E10" s="26">
        <f>'UGA FAO - Data, Land Use'!U7</f>
        <v>3950</v>
      </c>
      <c r="F10" s="26">
        <f>'UGA FAO - Data, Land Use'!V7</f>
        <v>4025</v>
      </c>
      <c r="G10" s="26">
        <f>'UGA FAO - Data, Land Use'!W7</f>
        <v>4072</v>
      </c>
      <c r="H10" s="26">
        <f>'UGA FAO - Data, Land Use'!X7</f>
        <v>4023</v>
      </c>
      <c r="I10" s="26">
        <f>'UGA FAO - Data, Land Use'!Y7</f>
        <v>4080</v>
      </c>
      <c r="J10" s="26">
        <f>'UGA FAO - Data, Land Use'!Z7</f>
        <v>4080</v>
      </c>
      <c r="K10" s="26">
        <f>'UGA FAO - Data, Land Use'!AA7</f>
        <v>4080</v>
      </c>
      <c r="L10" s="26">
        <f>'UGA FAO - Data, Land Use'!AB7</f>
        <v>4120</v>
      </c>
      <c r="M10" s="26">
        <f>'UGA FAO - Data, Land Use'!AC7</f>
        <v>4180</v>
      </c>
      <c r="N10" s="26">
        <f>'UGA FAO - Data, Land Use'!AD7</f>
        <v>4600</v>
      </c>
      <c r="O10" s="26">
        <f>'UGA FAO - Data, Land Use'!AE7</f>
        <v>4800</v>
      </c>
      <c r="P10" s="26">
        <f>'UGA FAO - Data, Land Use'!AF7</f>
        <v>4900</v>
      </c>
      <c r="Q10" s="26">
        <f>'UGA FAO - Data, Land Use'!AG7</f>
        <v>5000</v>
      </c>
      <c r="R10" s="26">
        <f>'UGA FAO - Data, Land Use'!AH7</f>
        <v>5000</v>
      </c>
      <c r="S10" s="26">
        <f>'UGA FAO - Data, Land Use'!AI7</f>
        <v>5000</v>
      </c>
      <c r="T10" s="26">
        <f>'UGA FAO - Data, Land Use'!AJ7</f>
        <v>5000</v>
      </c>
      <c r="U10" s="26">
        <f>'UGA FAO - Data, Land Use'!AK7</f>
        <v>5000</v>
      </c>
      <c r="V10" s="26">
        <f>'UGA FAO - Data, Land Use'!AL7</f>
        <v>5020</v>
      </c>
      <c r="W10" s="26">
        <f>'UGA FAO - Data, Land Use'!AM7</f>
        <v>5040</v>
      </c>
      <c r="X10" s="26">
        <f>'UGA FAO - Data, Land Use'!AN7</f>
        <v>5040</v>
      </c>
      <c r="Y10" s="26">
        <f>'UGA FAO - Data, Land Use'!AO7</f>
        <v>5060</v>
      </c>
      <c r="Z10" s="26">
        <f>'UGA FAO - Data, Land Use'!AP7</f>
        <v>5060</v>
      </c>
      <c r="AA10" s="26">
        <f>'UGA FAO - Data, Land Use'!AQ7</f>
        <v>5060</v>
      </c>
      <c r="AB10" s="26">
        <f>'UGA FAO - Data, Land Use'!AR7</f>
        <v>5060</v>
      </c>
      <c r="AC10" s="26">
        <f>'UGA FAO - Data, Land Use'!AS7</f>
        <v>5080</v>
      </c>
      <c r="AD10" s="26">
        <f>'UGA FAO - Data, Land Use'!AT7</f>
        <v>5100</v>
      </c>
      <c r="AE10" s="26">
        <f>'UGA FAO - Data, Land Use'!AU7</f>
        <v>5300</v>
      </c>
      <c r="AF10" s="26">
        <f>'UGA FAO - Data, Land Use'!AV7</f>
        <v>5400</v>
      </c>
      <c r="AG10" s="26">
        <f>'UGA FAO - Data, Land Use'!AW7</f>
        <v>5600</v>
      </c>
      <c r="AH10" s="26">
        <f>'UGA FAO - Data, Land Use'!AX7</f>
        <v>5850</v>
      </c>
      <c r="AI10" s="26">
        <f>'UGA FAO - Data, Land Use'!AY7</f>
        <v>5950</v>
      </c>
      <c r="AJ10" s="26">
        <f>'UGA FAO - Data, Land Use'!AZ7</f>
        <v>5950</v>
      </c>
      <c r="AK10" s="26">
        <f>'UGA FAO - Data, Land Use'!BA7</f>
        <v>6100</v>
      </c>
      <c r="AL10" s="26">
        <f>'UGA FAO - Data, Land Use'!BB7</f>
        <v>6250</v>
      </c>
      <c r="AM10" s="26">
        <f>'UGA FAO - Data, Land Use'!BC7</f>
        <v>6450</v>
      </c>
      <c r="AN10" s="26">
        <f>'UGA FAO - Data, Land Use'!BD7</f>
        <v>6600</v>
      </c>
      <c r="AO10" s="26">
        <f>'UGA FAO - Data, Land Use'!BE7</f>
        <v>6750</v>
      </c>
      <c r="AP10" s="26">
        <f>'UGA FAO - Data, Land Use'!BF7</f>
        <v>6850</v>
      </c>
      <c r="AQ10" s="26">
        <f>'UGA FAO - Data, Land Use'!BG7</f>
        <v>6900</v>
      </c>
      <c r="AR10" s="26">
        <f>'UGA FAO - Data, Land Use'!BH7</f>
        <v>6900</v>
      </c>
      <c r="AS10" s="26">
        <f>'UGA FAO - Data, Land Use'!BI7</f>
        <v>6900</v>
      </c>
      <c r="AT10" s="26">
        <f>'UGA FAO - Data, Land Use'!BJ7</f>
        <v>6900</v>
      </c>
      <c r="AU10" s="26">
        <f>'UGA FAO - Data, Land Use'!BK7</f>
        <v>6900</v>
      </c>
      <c r="AV10" s="26">
        <f>'UGA FAO - Data, Land Use'!BL7</f>
        <v>6900</v>
      </c>
      <c r="AW10" s="26">
        <f>'UGA FAO - Data, Land Use'!BM7</f>
        <v>6900</v>
      </c>
      <c r="AX10" s="26">
        <f>'UGA FAO - Data, Land Use'!BN7</f>
        <v>6900</v>
      </c>
    </row>
    <row r="11" spans="1:50" s="26" customFormat="1" x14ac:dyDescent="0.35">
      <c r="A11" s="87" t="s">
        <v>145</v>
      </c>
      <c r="B11" s="26">
        <f>B10*10^7</f>
        <v>38000000000</v>
      </c>
      <c r="C11" s="26">
        <f t="shared" ref="C11:AX11" si="2">C10*10^7</f>
        <v>38500000000</v>
      </c>
      <c r="D11" s="26">
        <f t="shared" si="2"/>
        <v>39000000000</v>
      </c>
      <c r="E11" s="26">
        <f t="shared" si="2"/>
        <v>39500000000</v>
      </c>
      <c r="F11" s="26">
        <f t="shared" si="2"/>
        <v>40250000000</v>
      </c>
      <c r="G11" s="26">
        <f t="shared" si="2"/>
        <v>40720000000</v>
      </c>
      <c r="H11" s="26">
        <f t="shared" si="2"/>
        <v>40230000000</v>
      </c>
      <c r="I11" s="26">
        <f t="shared" si="2"/>
        <v>40800000000</v>
      </c>
      <c r="J11" s="26">
        <f t="shared" si="2"/>
        <v>40800000000</v>
      </c>
      <c r="K11" s="26">
        <f t="shared" si="2"/>
        <v>40800000000</v>
      </c>
      <c r="L11" s="26">
        <f t="shared" si="2"/>
        <v>41200000000</v>
      </c>
      <c r="M11" s="26">
        <f t="shared" si="2"/>
        <v>41800000000</v>
      </c>
      <c r="N11" s="26">
        <f t="shared" si="2"/>
        <v>46000000000</v>
      </c>
      <c r="O11" s="26">
        <f t="shared" si="2"/>
        <v>48000000000</v>
      </c>
      <c r="P11" s="26">
        <f t="shared" si="2"/>
        <v>49000000000</v>
      </c>
      <c r="Q11" s="26">
        <f t="shared" si="2"/>
        <v>50000000000</v>
      </c>
      <c r="R11" s="26">
        <f t="shared" si="2"/>
        <v>50000000000</v>
      </c>
      <c r="S11" s="26">
        <f t="shared" si="2"/>
        <v>50000000000</v>
      </c>
      <c r="T11" s="26">
        <f t="shared" si="2"/>
        <v>50000000000</v>
      </c>
      <c r="U11" s="26">
        <f t="shared" si="2"/>
        <v>50000000000</v>
      </c>
      <c r="V11" s="26">
        <f t="shared" si="2"/>
        <v>50200000000</v>
      </c>
      <c r="W11" s="26">
        <f t="shared" si="2"/>
        <v>50400000000</v>
      </c>
      <c r="X11" s="26">
        <f t="shared" si="2"/>
        <v>50400000000</v>
      </c>
      <c r="Y11" s="26">
        <f t="shared" si="2"/>
        <v>50600000000</v>
      </c>
      <c r="Z11" s="26">
        <f t="shared" si="2"/>
        <v>50600000000</v>
      </c>
      <c r="AA11" s="26">
        <f t="shared" si="2"/>
        <v>50600000000</v>
      </c>
      <c r="AB11" s="26">
        <f t="shared" si="2"/>
        <v>50600000000</v>
      </c>
      <c r="AC11" s="26">
        <f t="shared" si="2"/>
        <v>50800000000</v>
      </c>
      <c r="AD11" s="26">
        <f t="shared" si="2"/>
        <v>51000000000</v>
      </c>
      <c r="AE11" s="26">
        <f t="shared" si="2"/>
        <v>53000000000</v>
      </c>
      <c r="AF11" s="26">
        <f t="shared" si="2"/>
        <v>54000000000</v>
      </c>
      <c r="AG11" s="26">
        <f t="shared" si="2"/>
        <v>56000000000</v>
      </c>
      <c r="AH11" s="26">
        <f t="shared" si="2"/>
        <v>58500000000</v>
      </c>
      <c r="AI11" s="26">
        <f t="shared" si="2"/>
        <v>59500000000</v>
      </c>
      <c r="AJ11" s="26">
        <f t="shared" si="2"/>
        <v>59500000000</v>
      </c>
      <c r="AK11" s="26">
        <f t="shared" si="2"/>
        <v>61000000000</v>
      </c>
      <c r="AL11" s="26">
        <f t="shared" si="2"/>
        <v>62500000000</v>
      </c>
      <c r="AM11" s="26">
        <f t="shared" si="2"/>
        <v>64500000000</v>
      </c>
      <c r="AN11" s="26">
        <f t="shared" si="2"/>
        <v>66000000000</v>
      </c>
      <c r="AO11" s="26">
        <f t="shared" si="2"/>
        <v>67500000000</v>
      </c>
      <c r="AP11" s="26">
        <f t="shared" si="2"/>
        <v>68500000000</v>
      </c>
      <c r="AQ11" s="26">
        <f t="shared" si="2"/>
        <v>69000000000</v>
      </c>
      <c r="AR11" s="26">
        <f t="shared" si="2"/>
        <v>69000000000</v>
      </c>
      <c r="AS11" s="26">
        <f t="shared" si="2"/>
        <v>69000000000</v>
      </c>
      <c r="AT11" s="26">
        <f t="shared" si="2"/>
        <v>69000000000</v>
      </c>
      <c r="AU11" s="26">
        <f t="shared" si="2"/>
        <v>69000000000</v>
      </c>
      <c r="AV11" s="26">
        <f t="shared" si="2"/>
        <v>69000000000</v>
      </c>
      <c r="AW11" s="26">
        <f t="shared" si="2"/>
        <v>69000000000</v>
      </c>
      <c r="AX11" s="26">
        <f t="shared" si="2"/>
        <v>69000000000</v>
      </c>
    </row>
    <row r="12" spans="1:50" x14ac:dyDescent="0.3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80"/>
      <c r="AQ12" s="80"/>
      <c r="AR12" s="80"/>
      <c r="AS12" s="80"/>
      <c r="AT12" s="80"/>
      <c r="AU12" s="80"/>
      <c r="AV12" s="80"/>
      <c r="AW12" s="80"/>
      <c r="AX12" s="80"/>
    </row>
    <row r="13" spans="1:50" s="26" customFormat="1" x14ac:dyDescent="0.35">
      <c r="A13" s="84" t="s">
        <v>417</v>
      </c>
      <c r="B13" s="81">
        <f>B8*B11</f>
        <v>34151751399999.992</v>
      </c>
      <c r="C13" s="81">
        <f t="shared" ref="C13:AO13" si="3">C8*C11</f>
        <v>40257101499999.992</v>
      </c>
      <c r="D13" s="81">
        <f t="shared" si="3"/>
        <v>37947791700000</v>
      </c>
      <c r="E13" s="81">
        <f t="shared" si="3"/>
        <v>39028877575000.008</v>
      </c>
      <c r="F13" s="81">
        <f t="shared" si="3"/>
        <v>40239456512500</v>
      </c>
      <c r="G13" s="81">
        <f t="shared" si="3"/>
        <v>41786218588000</v>
      </c>
      <c r="H13" s="81">
        <f t="shared" si="3"/>
        <v>44730691020000.008</v>
      </c>
      <c r="I13" s="81">
        <f t="shared" si="3"/>
        <v>45863687999999.992</v>
      </c>
      <c r="J13" s="81">
        <f t="shared" si="3"/>
        <v>40721217240000</v>
      </c>
      <c r="K13" s="81">
        <f t="shared" si="3"/>
        <v>36995483640000</v>
      </c>
      <c r="L13" s="81">
        <f t="shared" si="3"/>
        <v>43911248400000</v>
      </c>
      <c r="M13" s="81">
        <f t="shared" si="3"/>
        <v>41320808980000</v>
      </c>
      <c r="N13" s="81">
        <f t="shared" si="3"/>
        <v>42219296800000</v>
      </c>
      <c r="O13" s="81">
        <f t="shared" si="3"/>
        <v>48645955199999.992</v>
      </c>
      <c r="P13" s="81">
        <f t="shared" si="3"/>
        <v>55241791499999.992</v>
      </c>
      <c r="Q13" s="81">
        <f t="shared" si="3"/>
        <v>50293237500000</v>
      </c>
      <c r="R13" s="81">
        <f t="shared" si="3"/>
        <v>53724097500000.008</v>
      </c>
      <c r="S13" s="81">
        <f t="shared" si="3"/>
        <v>56392324999999.992</v>
      </c>
      <c r="T13" s="81">
        <f t="shared" si="3"/>
        <v>50042862500000</v>
      </c>
      <c r="U13" s="81">
        <f t="shared" si="3"/>
        <v>57180775000000.008</v>
      </c>
      <c r="V13" s="81">
        <f t="shared" si="3"/>
        <v>54003297580000.008</v>
      </c>
      <c r="W13" s="81">
        <f t="shared" si="3"/>
        <v>50209694640000.008</v>
      </c>
      <c r="X13" s="81">
        <f t="shared" si="3"/>
        <v>54037350360000</v>
      </c>
      <c r="Y13" s="81">
        <f t="shared" si="3"/>
        <v>55728335300000</v>
      </c>
      <c r="Z13" s="81">
        <f t="shared" si="3"/>
        <v>54066175899999.992</v>
      </c>
      <c r="AA13" s="81">
        <f t="shared" si="3"/>
        <v>60380043900000</v>
      </c>
      <c r="AB13" s="81">
        <f t="shared" si="3"/>
        <v>48464485189999.992</v>
      </c>
      <c r="AC13" s="81">
        <f t="shared" si="3"/>
        <v>58715833800000</v>
      </c>
      <c r="AD13" s="81">
        <f t="shared" si="3"/>
        <v>56142488100000</v>
      </c>
      <c r="AE13" s="81">
        <f t="shared" si="3"/>
        <v>54391976100000</v>
      </c>
      <c r="AF13" s="81">
        <f t="shared" si="3"/>
        <v>63843957000000</v>
      </c>
      <c r="AG13" s="81">
        <f t="shared" si="3"/>
        <v>56847369600000</v>
      </c>
      <c r="AH13" s="81">
        <f t="shared" si="3"/>
        <v>61678398600000</v>
      </c>
      <c r="AI13" s="81">
        <f t="shared" si="3"/>
        <v>62015624299999.992</v>
      </c>
      <c r="AJ13" s="81">
        <f t="shared" si="3"/>
        <v>54286678424999.992</v>
      </c>
      <c r="AK13" s="81">
        <f t="shared" si="3"/>
        <v>62126151500000.008</v>
      </c>
      <c r="AL13" s="81">
        <f t="shared" si="3"/>
        <v>70128562500000.016</v>
      </c>
      <c r="AM13" s="81">
        <f t="shared" si="3"/>
        <v>74056174874999.984</v>
      </c>
      <c r="AN13" s="81">
        <f t="shared" si="3"/>
        <v>56637147600000</v>
      </c>
      <c r="AO13" s="81">
        <f t="shared" si="3"/>
        <v>64796000625000</v>
      </c>
      <c r="AP13" s="115" t="s">
        <v>269</v>
      </c>
      <c r="AQ13" s="115" t="s">
        <v>269</v>
      </c>
      <c r="AR13" s="115" t="s">
        <v>269</v>
      </c>
      <c r="AS13" s="115" t="s">
        <v>269</v>
      </c>
      <c r="AT13" s="115" t="s">
        <v>269</v>
      </c>
      <c r="AU13" s="115" t="s">
        <v>269</v>
      </c>
      <c r="AV13" s="115" t="s">
        <v>269</v>
      </c>
      <c r="AW13" s="115" t="s">
        <v>269</v>
      </c>
      <c r="AX13" s="115" t="s">
        <v>269</v>
      </c>
    </row>
    <row r="14" spans="1:50" s="26" customFormat="1" x14ac:dyDescent="0.35">
      <c r="A14" s="84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115"/>
      <c r="AQ14" s="115"/>
      <c r="AR14" s="115"/>
      <c r="AS14" s="115"/>
      <c r="AT14" s="115"/>
      <c r="AU14" s="115"/>
      <c r="AV14" s="115"/>
      <c r="AW14" s="115"/>
      <c r="AX14" s="115"/>
    </row>
    <row r="15" spans="1:50" s="61" customFormat="1" x14ac:dyDescent="0.35">
      <c r="A15" s="86" t="s">
        <v>418</v>
      </c>
      <c r="B15" s="182">
        <f>B13/10^6</f>
        <v>34151751.399999991</v>
      </c>
      <c r="C15" s="182">
        <f>C13/10^6</f>
        <v>40257101.499999993</v>
      </c>
      <c r="D15" s="182">
        <f t="shared" ref="D15:AO15" si="4">D13/10^6</f>
        <v>37947791.700000003</v>
      </c>
      <c r="E15" s="182">
        <f t="shared" si="4"/>
        <v>39028877.57500001</v>
      </c>
      <c r="F15" s="182">
        <f t="shared" si="4"/>
        <v>40239456.512500003</v>
      </c>
      <c r="G15" s="182">
        <f t="shared" si="4"/>
        <v>41786218.588</v>
      </c>
      <c r="H15" s="182">
        <f t="shared" si="4"/>
        <v>44730691.020000011</v>
      </c>
      <c r="I15" s="182">
        <f t="shared" si="4"/>
        <v>45863687.999999993</v>
      </c>
      <c r="J15" s="182">
        <f t="shared" si="4"/>
        <v>40721217.240000002</v>
      </c>
      <c r="K15" s="182">
        <f t="shared" si="4"/>
        <v>36995483.640000001</v>
      </c>
      <c r="L15" s="182">
        <f t="shared" si="4"/>
        <v>43911248.399999999</v>
      </c>
      <c r="M15" s="182">
        <f t="shared" si="4"/>
        <v>41320808.979999997</v>
      </c>
      <c r="N15" s="182">
        <f t="shared" si="4"/>
        <v>42219296.799999997</v>
      </c>
      <c r="O15" s="182">
        <f t="shared" si="4"/>
        <v>48645955.199999996</v>
      </c>
      <c r="P15" s="182">
        <f t="shared" si="4"/>
        <v>55241791.499999993</v>
      </c>
      <c r="Q15" s="182">
        <f t="shared" si="4"/>
        <v>50293237.5</v>
      </c>
      <c r="R15" s="182">
        <f t="shared" si="4"/>
        <v>53724097.500000007</v>
      </c>
      <c r="S15" s="182">
        <f t="shared" si="4"/>
        <v>56392324.999999993</v>
      </c>
      <c r="T15" s="182">
        <f t="shared" si="4"/>
        <v>50042862.5</v>
      </c>
      <c r="U15" s="182">
        <f t="shared" si="4"/>
        <v>57180775.000000007</v>
      </c>
      <c r="V15" s="182">
        <f t="shared" si="4"/>
        <v>54003297.580000006</v>
      </c>
      <c r="W15" s="182">
        <f t="shared" si="4"/>
        <v>50209694.640000008</v>
      </c>
      <c r="X15" s="182">
        <f t="shared" si="4"/>
        <v>54037350.359999999</v>
      </c>
      <c r="Y15" s="182">
        <f t="shared" si="4"/>
        <v>55728335.299999997</v>
      </c>
      <c r="Z15" s="182">
        <f t="shared" si="4"/>
        <v>54066175.899999991</v>
      </c>
      <c r="AA15" s="182">
        <f t="shared" si="4"/>
        <v>60380043.899999999</v>
      </c>
      <c r="AB15" s="182">
        <f t="shared" si="4"/>
        <v>48464485.18999999</v>
      </c>
      <c r="AC15" s="182">
        <f t="shared" si="4"/>
        <v>58715833.799999997</v>
      </c>
      <c r="AD15" s="182">
        <f t="shared" si="4"/>
        <v>56142488.100000001</v>
      </c>
      <c r="AE15" s="182">
        <f t="shared" si="4"/>
        <v>54391976.100000001</v>
      </c>
      <c r="AF15" s="182">
        <f t="shared" si="4"/>
        <v>63843957</v>
      </c>
      <c r="AG15" s="182">
        <f t="shared" si="4"/>
        <v>56847369.600000001</v>
      </c>
      <c r="AH15" s="182">
        <f t="shared" si="4"/>
        <v>61678398.600000001</v>
      </c>
      <c r="AI15" s="182">
        <f t="shared" si="4"/>
        <v>62015624.29999999</v>
      </c>
      <c r="AJ15" s="182">
        <f t="shared" si="4"/>
        <v>54286678.42499999</v>
      </c>
      <c r="AK15" s="182">
        <f t="shared" si="4"/>
        <v>62126151.500000007</v>
      </c>
      <c r="AL15" s="182">
        <f t="shared" si="4"/>
        <v>70128562.500000015</v>
      </c>
      <c r="AM15" s="182">
        <f t="shared" si="4"/>
        <v>74056174.874999985</v>
      </c>
      <c r="AN15" s="182">
        <f t="shared" si="4"/>
        <v>56637147.600000001</v>
      </c>
      <c r="AO15" s="182">
        <f t="shared" si="4"/>
        <v>64796000.625</v>
      </c>
      <c r="AP15" s="239" t="s">
        <v>269</v>
      </c>
      <c r="AQ15" s="239" t="s">
        <v>269</v>
      </c>
      <c r="AR15" s="239" t="s">
        <v>269</v>
      </c>
      <c r="AS15" s="239" t="s">
        <v>269</v>
      </c>
      <c r="AT15" s="239" t="s">
        <v>269</v>
      </c>
      <c r="AU15" s="239" t="s">
        <v>269</v>
      </c>
      <c r="AV15" s="239" t="s">
        <v>269</v>
      </c>
      <c r="AW15" s="239" t="s">
        <v>269</v>
      </c>
      <c r="AX15" s="239" t="s">
        <v>269</v>
      </c>
    </row>
    <row r="16" spans="1:50" x14ac:dyDescent="0.3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</row>
    <row r="17" spans="1:50" ht="15" thickBot="1" x14ac:dyDescent="0.4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</row>
    <row r="18" spans="1:50" x14ac:dyDescent="0.35">
      <c r="A18" s="101" t="s">
        <v>425</v>
      </c>
      <c r="B18" s="102">
        <f>B10/'UGA FAO - Data, Land Use'!R3</f>
        <v>0.19018067163805616</v>
      </c>
      <c r="C18" s="102">
        <f>C10/'UGA FAO - Data, Land Use'!S3</f>
        <v>0.19268304889645163</v>
      </c>
      <c r="D18" s="102">
        <f>D10/'UGA FAO - Data, Land Use'!T3</f>
        <v>0.1951854261548471</v>
      </c>
      <c r="E18" s="102">
        <f>E10/'UGA FAO - Data, Land Use'!U3</f>
        <v>0.19768780341324257</v>
      </c>
      <c r="F18" s="102">
        <f>F10/'UGA FAO - Data, Land Use'!V3</f>
        <v>0.20144136930083578</v>
      </c>
      <c r="G18" s="102">
        <f>G10/'UGA FAO - Data, Land Use'!W3</f>
        <v>0.20379360392372753</v>
      </c>
      <c r="H18" s="102">
        <f>H10/'UGA FAO - Data, Land Use'!X3</f>
        <v>0.20134127421049997</v>
      </c>
      <c r="I18" s="102">
        <f>I10/'UGA FAO - Data, Land Use'!Y3</f>
        <v>0.20419398428507082</v>
      </c>
      <c r="J18" s="102">
        <f>J10/'UGA FAO - Data, Land Use'!Z3</f>
        <v>0.20419398428507082</v>
      </c>
      <c r="K18" s="102">
        <f>K10/'UGA FAO - Data, Land Use'!AA3</f>
        <v>0.20419398428507082</v>
      </c>
      <c r="L18" s="102">
        <f>L10/'UGA FAO - Data, Land Use'!AB3</f>
        <v>0.20619588609178721</v>
      </c>
      <c r="M18" s="102">
        <f>M10/'UGA FAO - Data, Land Use'!AC3</f>
        <v>0.20919873880186177</v>
      </c>
      <c r="N18" s="102">
        <f>N10/'UGA FAO - Data, Land Use'!AD3</f>
        <v>0.23021870777238376</v>
      </c>
      <c r="O18" s="102">
        <f>O10/'UGA FAO - Data, Land Use'!AE3</f>
        <v>0.24022821680596568</v>
      </c>
      <c r="P18" s="102">
        <f>P10/'UGA FAO - Data, Land Use'!AF3</f>
        <v>0.24523297132275662</v>
      </c>
      <c r="Q18" s="102">
        <f>Q10/'UGA FAO - Data, Land Use'!AG3</f>
        <v>0.25023772583954756</v>
      </c>
      <c r="R18" s="102">
        <f>R10/'UGA FAO - Data, Land Use'!AH3</f>
        <v>0.25023772583954756</v>
      </c>
      <c r="S18" s="102">
        <f>S10/'UGA FAO - Data, Land Use'!AI3</f>
        <v>0.25023772583954756</v>
      </c>
      <c r="T18" s="102">
        <f>T10/'UGA FAO - Data, Land Use'!AJ3</f>
        <v>0.25023772583954756</v>
      </c>
      <c r="U18" s="102">
        <f>U10/'UGA FAO - Data, Land Use'!AK3</f>
        <v>0.25023772583954756</v>
      </c>
      <c r="V18" s="102">
        <f>V10/'UGA FAO - Data, Land Use'!AL3</f>
        <v>0.25123867674290579</v>
      </c>
      <c r="W18" s="102">
        <f>W10/'UGA FAO - Data, Land Use'!AM3</f>
        <v>0.25223962764626395</v>
      </c>
      <c r="X18" s="102">
        <f>X10/'UGA FAO - Data, Land Use'!AN3</f>
        <v>0.25223962764626395</v>
      </c>
      <c r="Y18" s="102">
        <f>Y10/'UGA FAO - Data, Land Use'!AO3</f>
        <v>0.25324057854962212</v>
      </c>
      <c r="Z18" s="102">
        <f>Z10/'UGA FAO - Data, Land Use'!AP3</f>
        <v>0.25324057854962212</v>
      </c>
      <c r="AA18" s="102">
        <f>AA10/'UGA FAO - Data, Land Use'!AQ3</f>
        <v>0.25324057854962212</v>
      </c>
      <c r="AB18" s="102">
        <f>AB10/'UGA FAO - Data, Land Use'!AR3</f>
        <v>0.25324057854962212</v>
      </c>
      <c r="AC18" s="102">
        <f>AC10/'UGA FAO - Data, Land Use'!AS3</f>
        <v>0.25424152945298034</v>
      </c>
      <c r="AD18" s="102">
        <f>AD10/'UGA FAO - Data, Land Use'!AT3</f>
        <v>0.25524248035633851</v>
      </c>
      <c r="AE18" s="102">
        <f>AE10/'UGA FAO - Data, Land Use'!AU3</f>
        <v>0.26525198938992045</v>
      </c>
      <c r="AF18" s="102">
        <f>AF10/'UGA FAO - Data, Land Use'!AV3</f>
        <v>0.27025674390671139</v>
      </c>
      <c r="AG18" s="102">
        <f>AG10/'UGA FAO - Data, Land Use'!AW3</f>
        <v>0.28026625294029328</v>
      </c>
      <c r="AH18" s="102">
        <f>AH10/'UGA FAO - Data, Land Use'!AX3</f>
        <v>0.29277813923227064</v>
      </c>
      <c r="AI18" s="102">
        <f>AI10/'UGA FAO - Data, Land Use'!AY3</f>
        <v>0.29778289374906158</v>
      </c>
      <c r="AJ18" s="102">
        <f>AJ10/'UGA FAO - Data, Land Use'!AZ3</f>
        <v>0.29778289374906158</v>
      </c>
      <c r="AK18" s="102">
        <f>AK10/'UGA FAO - Data, Land Use'!BA3</f>
        <v>0.30529002552424805</v>
      </c>
      <c r="AL18" s="102">
        <f>AL10/'UGA FAO - Data, Land Use'!BB3</f>
        <v>0.31279715729943447</v>
      </c>
      <c r="AM18" s="102">
        <f>AM10/'UGA FAO - Data, Land Use'!BC3</f>
        <v>0.32280666633301636</v>
      </c>
      <c r="AN18" s="102">
        <f>AN10/'UGA FAO - Data, Land Use'!BD3</f>
        <v>0.33031379810820277</v>
      </c>
      <c r="AO18" s="102">
        <f>AO10/'UGA FAO - Data, Land Use'!BE3</f>
        <v>0.33662477558348297</v>
      </c>
      <c r="AP18" s="102">
        <f>AP10/'UGA FAO - Data, Land Use'!BF3</f>
        <v>0.34161180929583085</v>
      </c>
      <c r="AQ18" s="102">
        <f>AQ10/'UGA FAO - Data, Land Use'!BG3</f>
        <v>0.34410532615200479</v>
      </c>
      <c r="AR18" s="102">
        <f>AR10/'UGA FAO - Data, Land Use'!BH3</f>
        <v>0.34410532615200479</v>
      </c>
      <c r="AS18" s="102">
        <f>AS10/'UGA FAO - Data, Land Use'!BI3</f>
        <v>0.34410532615200479</v>
      </c>
      <c r="AT18" s="102">
        <f>AT10/'UGA FAO - Data, Land Use'!BJ3</f>
        <v>0.34410532615200479</v>
      </c>
      <c r="AU18" s="102">
        <f>AU10/'UGA FAO - Data, Land Use'!BK3</f>
        <v>0.34410532615200479</v>
      </c>
      <c r="AV18" s="102">
        <f>AV10/'UGA FAO - Data, Land Use'!BL3</f>
        <v>0.34410532615200479</v>
      </c>
      <c r="AW18" s="102">
        <f>AW10/'UGA FAO - Data, Land Use'!BM3</f>
        <v>0.34410532615200479</v>
      </c>
      <c r="AX18" s="102">
        <f>AX10/'UGA FAO - Data, Land Use'!BN3</f>
        <v>0.34410532615200479</v>
      </c>
    </row>
    <row r="19" spans="1:50" x14ac:dyDescent="0.35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</row>
    <row r="20" spans="1:50" x14ac:dyDescent="0.35">
      <c r="A20" s="76" t="s">
        <v>507</v>
      </c>
      <c r="B20" s="93">
        <f>'UGA FAO - Data, Land Use'!R6</f>
        <v>5030</v>
      </c>
      <c r="C20" s="93">
        <f>'UGA FAO - Data, Land Use'!S6</f>
        <v>5100</v>
      </c>
      <c r="D20" s="93">
        <f>'UGA FAO - Data, Land Use'!T6</f>
        <v>5180</v>
      </c>
      <c r="E20" s="93">
        <f>'UGA FAO - Data, Land Use'!U6</f>
        <v>5264</v>
      </c>
      <c r="F20" s="93">
        <f>'UGA FAO - Data, Land Use'!V6</f>
        <v>5407</v>
      </c>
      <c r="G20" s="93">
        <f>'UGA FAO - Data, Land Use'!W6</f>
        <v>5538</v>
      </c>
      <c r="H20" s="93">
        <f>'UGA FAO - Data, Land Use'!X6</f>
        <v>5538</v>
      </c>
      <c r="I20" s="93">
        <f>'UGA FAO - Data, Land Use'!Y6</f>
        <v>5610</v>
      </c>
      <c r="J20" s="93">
        <f>'UGA FAO - Data, Land Use'!Z6</f>
        <v>5610</v>
      </c>
      <c r="K20" s="93">
        <f>'UGA FAO - Data, Land Use'!AA6</f>
        <v>5680</v>
      </c>
      <c r="L20" s="93">
        <f>'UGA FAO - Data, Land Use'!AB6</f>
        <v>5760</v>
      </c>
      <c r="M20" s="93">
        <f>'UGA FAO - Data, Land Use'!AC6</f>
        <v>5840</v>
      </c>
      <c r="N20" s="93">
        <f>'UGA FAO - Data, Land Use'!AD6</f>
        <v>6300</v>
      </c>
      <c r="O20" s="93">
        <f>'UGA FAO - Data, Land Use'!AE6</f>
        <v>6500</v>
      </c>
      <c r="P20" s="93">
        <f>'UGA FAO - Data, Land Use'!AF6</f>
        <v>6600</v>
      </c>
      <c r="Q20" s="93">
        <f>'UGA FAO - Data, Land Use'!AG6</f>
        <v>6705</v>
      </c>
      <c r="R20" s="93">
        <f>'UGA FAO - Data, Land Use'!AH6</f>
        <v>6705</v>
      </c>
      <c r="S20" s="93">
        <f>'UGA FAO - Data, Land Use'!AI6</f>
        <v>6705</v>
      </c>
      <c r="T20" s="93">
        <f>'UGA FAO - Data, Land Use'!AJ6</f>
        <v>6750</v>
      </c>
      <c r="U20" s="93">
        <f>'UGA FAO - Data, Land Use'!AK6</f>
        <v>6850</v>
      </c>
      <c r="V20" s="93">
        <f>'UGA FAO - Data, Land Use'!AL6</f>
        <v>6920</v>
      </c>
      <c r="W20" s="93">
        <f>'UGA FAO - Data, Land Use'!AM6</f>
        <v>6940</v>
      </c>
      <c r="X20" s="93">
        <f>'UGA FAO - Data, Land Use'!AN6</f>
        <v>6970</v>
      </c>
      <c r="Y20" s="93">
        <f>'UGA FAO - Data, Land Use'!AO6</f>
        <v>6990</v>
      </c>
      <c r="Z20" s="93">
        <f>'UGA FAO - Data, Land Use'!AP6</f>
        <v>7010</v>
      </c>
      <c r="AA20" s="93">
        <f>'UGA FAO - Data, Land Use'!AQ6</f>
        <v>7060</v>
      </c>
      <c r="AB20" s="93">
        <f>'UGA FAO - Data, Land Use'!AR6</f>
        <v>7060</v>
      </c>
      <c r="AC20" s="93">
        <f>'UGA FAO - Data, Land Use'!AS6</f>
        <v>7130</v>
      </c>
      <c r="AD20" s="93">
        <f>'UGA FAO - Data, Land Use'!AT6</f>
        <v>7150</v>
      </c>
      <c r="AE20" s="93">
        <f>'UGA FAO - Data, Land Use'!AU6</f>
        <v>7400</v>
      </c>
      <c r="AF20" s="93">
        <f>'UGA FAO - Data, Land Use'!AV6</f>
        <v>7500</v>
      </c>
      <c r="AG20" s="93">
        <f>'UGA FAO - Data, Land Use'!AW6</f>
        <v>7700</v>
      </c>
      <c r="AH20" s="93">
        <f>'UGA FAO - Data, Land Use'!AX6</f>
        <v>8000</v>
      </c>
      <c r="AI20" s="93">
        <f>'UGA FAO - Data, Land Use'!AY6</f>
        <v>8150</v>
      </c>
      <c r="AJ20" s="93">
        <f>'UGA FAO - Data, Land Use'!AZ6</f>
        <v>8150</v>
      </c>
      <c r="AK20" s="93">
        <f>'UGA FAO - Data, Land Use'!BA6</f>
        <v>8300</v>
      </c>
      <c r="AL20" s="93">
        <f>'UGA FAO - Data, Land Use'!BB6</f>
        <v>8450</v>
      </c>
      <c r="AM20" s="93">
        <f>'UGA FAO - Data, Land Use'!BC6</f>
        <v>8650</v>
      </c>
      <c r="AN20" s="93">
        <f>'UGA FAO - Data, Land Use'!BD6</f>
        <v>8800</v>
      </c>
      <c r="AO20" s="93">
        <f>'UGA FAO - Data, Land Use'!BE6</f>
        <v>8950</v>
      </c>
      <c r="AP20" s="93">
        <f>'UGA FAO - Data, Land Use'!BF6</f>
        <v>9050</v>
      </c>
      <c r="AQ20" s="93">
        <f>'UGA FAO - Data, Land Use'!BG6</f>
        <v>9100</v>
      </c>
      <c r="AR20" s="93">
        <f>'UGA FAO - Data, Land Use'!BH6</f>
        <v>9100</v>
      </c>
      <c r="AS20" s="93">
        <f>'UGA FAO - Data, Land Use'!BI6</f>
        <v>9100</v>
      </c>
      <c r="AT20" s="93">
        <f>'UGA FAO - Data, Land Use'!BJ6</f>
        <v>9100</v>
      </c>
      <c r="AU20" s="93">
        <f>'UGA FAO - Data, Land Use'!BK6</f>
        <v>9100</v>
      </c>
      <c r="AV20" s="93">
        <f>'UGA FAO - Data, Land Use'!BL6</f>
        <v>9100</v>
      </c>
      <c r="AW20" s="93">
        <f>'UGA FAO - Data, Land Use'!BM6</f>
        <v>9100</v>
      </c>
      <c r="AX20" s="93">
        <f>'UGA FAO - Data, Land Use'!BN6</f>
        <v>9100</v>
      </c>
    </row>
    <row r="21" spans="1:50" x14ac:dyDescent="0.35">
      <c r="A21" s="76" t="s">
        <v>506</v>
      </c>
      <c r="B21" s="93">
        <f>'UGA FAO - Data, Land Use'!R9</f>
        <v>5000</v>
      </c>
      <c r="C21" s="93">
        <f>'UGA FAO - Data, Land Use'!S9</f>
        <v>5000</v>
      </c>
      <c r="D21" s="93">
        <f>'UGA FAO - Data, Land Use'!T9</f>
        <v>5000</v>
      </c>
      <c r="E21" s="93">
        <f>'UGA FAO - Data, Land Use'!U9</f>
        <v>5000</v>
      </c>
      <c r="F21" s="93">
        <f>'UGA FAO - Data, Land Use'!V9</f>
        <v>5000</v>
      </c>
      <c r="G21" s="93">
        <f>'UGA FAO - Data, Land Use'!W9</f>
        <v>5000</v>
      </c>
      <c r="H21" s="93">
        <f>'UGA FAO - Data, Land Use'!X9</f>
        <v>5000</v>
      </c>
      <c r="I21" s="93">
        <f>'UGA FAO - Data, Land Use'!Y9</f>
        <v>5000</v>
      </c>
      <c r="J21" s="93">
        <f>'UGA FAO - Data, Land Use'!Z9</f>
        <v>5000</v>
      </c>
      <c r="K21" s="93">
        <f>'UGA FAO - Data, Land Use'!AA9</f>
        <v>5000</v>
      </c>
      <c r="L21" s="93">
        <f>'UGA FAO - Data, Land Use'!AB9</f>
        <v>5000</v>
      </c>
      <c r="M21" s="93">
        <f>'UGA FAO - Data, Land Use'!AC9</f>
        <v>5000</v>
      </c>
      <c r="N21" s="93">
        <f>'UGA FAO - Data, Land Use'!AD9</f>
        <v>5000</v>
      </c>
      <c r="O21" s="93">
        <f>'UGA FAO - Data, Land Use'!AE9</f>
        <v>5000</v>
      </c>
      <c r="P21" s="93">
        <f>'UGA FAO - Data, Land Use'!AF9</f>
        <v>5000</v>
      </c>
      <c r="Q21" s="93">
        <f>'UGA FAO - Data, Land Use'!AG9</f>
        <v>5112</v>
      </c>
      <c r="R21" s="93">
        <f>'UGA FAO - Data, Land Use'!AH9</f>
        <v>5112</v>
      </c>
      <c r="S21" s="93">
        <f>'UGA FAO - Data, Land Use'!AI9</f>
        <v>5112</v>
      </c>
      <c r="T21" s="93">
        <f>'UGA FAO - Data, Land Use'!AJ9</f>
        <v>5112</v>
      </c>
      <c r="U21" s="93">
        <f>'UGA FAO - Data, Land Use'!AK9</f>
        <v>5112</v>
      </c>
      <c r="V21" s="93">
        <f>'UGA FAO - Data, Land Use'!AL9</f>
        <v>5112</v>
      </c>
      <c r="W21" s="93">
        <f>'UGA FAO - Data, Land Use'!AM9</f>
        <v>5112</v>
      </c>
      <c r="X21" s="93">
        <f>'UGA FAO - Data, Land Use'!AN9</f>
        <v>5112</v>
      </c>
      <c r="Y21" s="93">
        <f>'UGA FAO - Data, Land Use'!AO9</f>
        <v>5112</v>
      </c>
      <c r="Z21" s="93">
        <f>'UGA FAO - Data, Land Use'!AP9</f>
        <v>5112</v>
      </c>
      <c r="AA21" s="93">
        <f>'UGA FAO - Data, Land Use'!AQ9</f>
        <v>5112</v>
      </c>
      <c r="AB21" s="93">
        <f>'UGA FAO - Data, Land Use'!AR9</f>
        <v>5112</v>
      </c>
      <c r="AC21" s="93">
        <f>'UGA FAO - Data, Land Use'!AS9</f>
        <v>5112</v>
      </c>
      <c r="AD21" s="93">
        <f>'UGA FAO - Data, Land Use'!AT9</f>
        <v>5112</v>
      </c>
      <c r="AE21" s="93">
        <f>'UGA FAO - Data, Land Use'!AU9</f>
        <v>5112</v>
      </c>
      <c r="AF21" s="93">
        <f>'UGA FAO - Data, Land Use'!AV9</f>
        <v>5112</v>
      </c>
      <c r="AG21" s="93">
        <f>'UGA FAO - Data, Land Use'!AW9</f>
        <v>5112</v>
      </c>
      <c r="AH21" s="93">
        <f>'UGA FAO - Data, Land Use'!AX9</f>
        <v>5112</v>
      </c>
      <c r="AI21" s="93">
        <f>'UGA FAO - Data, Land Use'!AY9</f>
        <v>5112</v>
      </c>
      <c r="AJ21" s="93">
        <f>'UGA FAO - Data, Land Use'!AZ9</f>
        <v>5112</v>
      </c>
      <c r="AK21" s="93">
        <f>'UGA FAO - Data, Land Use'!BA9</f>
        <v>5162.75</v>
      </c>
      <c r="AL21" s="93">
        <f>'UGA FAO - Data, Land Use'!BB9</f>
        <v>5213.5</v>
      </c>
      <c r="AM21" s="93">
        <f>'UGA FAO - Data, Land Use'!BC9</f>
        <v>5264.25</v>
      </c>
      <c r="AN21" s="93">
        <f>'UGA FAO - Data, Land Use'!BD9</f>
        <v>5315</v>
      </c>
      <c r="AO21" s="93">
        <f>'UGA FAO - Data, Land Use'!BE9</f>
        <v>5315</v>
      </c>
      <c r="AP21" s="93">
        <f>'UGA FAO - Data, Land Use'!BF9</f>
        <v>5315</v>
      </c>
      <c r="AQ21" s="93">
        <f>'UGA FAO - Data, Land Use'!BG9</f>
        <v>5315</v>
      </c>
      <c r="AR21" s="93">
        <f>'UGA FAO - Data, Land Use'!BH9</f>
        <v>5315</v>
      </c>
      <c r="AS21" s="93">
        <f>'UGA FAO - Data, Land Use'!BI9</f>
        <v>5315</v>
      </c>
      <c r="AT21" s="93">
        <f>'UGA FAO - Data, Land Use'!BJ9</f>
        <v>5315</v>
      </c>
      <c r="AU21" s="93">
        <f>'UGA FAO - Data, Land Use'!BK9</f>
        <v>5315</v>
      </c>
      <c r="AV21" s="93">
        <f>'UGA FAO - Data, Land Use'!BL9</f>
        <v>5315</v>
      </c>
      <c r="AW21" s="93">
        <f>'UGA FAO - Data, Land Use'!BM9</f>
        <v>5315</v>
      </c>
      <c r="AX21" s="93">
        <f>'UGA FAO - Data, Land Use'!BN9</f>
        <v>5315</v>
      </c>
    </row>
    <row r="22" spans="1:50" x14ac:dyDescent="0.35">
      <c r="A22" s="76" t="s">
        <v>508</v>
      </c>
      <c r="B22" s="93">
        <f>'UGA FAO - Data, Land Use'!R5</f>
        <v>10030</v>
      </c>
      <c r="C22" s="93">
        <f>'UGA FAO - Data, Land Use'!S5</f>
        <v>10100</v>
      </c>
      <c r="D22" s="93">
        <f>'UGA FAO - Data, Land Use'!T5</f>
        <v>10180</v>
      </c>
      <c r="E22" s="93">
        <f>'UGA FAO - Data, Land Use'!U5</f>
        <v>10264</v>
      </c>
      <c r="F22" s="93">
        <f>'UGA FAO - Data, Land Use'!V5</f>
        <v>10407</v>
      </c>
      <c r="G22" s="93">
        <f>'UGA FAO - Data, Land Use'!W5</f>
        <v>10538</v>
      </c>
      <c r="H22" s="93">
        <f>'UGA FAO - Data, Land Use'!X5</f>
        <v>10538</v>
      </c>
      <c r="I22" s="93">
        <f>'UGA FAO - Data, Land Use'!Y5</f>
        <v>10610</v>
      </c>
      <c r="J22" s="93">
        <f>'UGA FAO - Data, Land Use'!Z5</f>
        <v>10610</v>
      </c>
      <c r="K22" s="93">
        <f>'UGA FAO - Data, Land Use'!AA5</f>
        <v>10680</v>
      </c>
      <c r="L22" s="93">
        <f>'UGA FAO - Data, Land Use'!AB5</f>
        <v>10760</v>
      </c>
      <c r="M22" s="93">
        <f>'UGA FAO - Data, Land Use'!AC5</f>
        <v>10840</v>
      </c>
      <c r="N22" s="93">
        <f>'UGA FAO - Data, Land Use'!AD5</f>
        <v>11300</v>
      </c>
      <c r="O22" s="93">
        <f>'UGA FAO - Data, Land Use'!AE5</f>
        <v>11500</v>
      </c>
      <c r="P22" s="93">
        <f>'UGA FAO - Data, Land Use'!AF5</f>
        <v>11600</v>
      </c>
      <c r="Q22" s="93">
        <f>'UGA FAO - Data, Land Use'!AG5</f>
        <v>11817</v>
      </c>
      <c r="R22" s="93">
        <f>'UGA FAO - Data, Land Use'!AH5</f>
        <v>11817</v>
      </c>
      <c r="S22" s="93">
        <f>'UGA FAO - Data, Land Use'!AI5</f>
        <v>11817</v>
      </c>
      <c r="T22" s="93">
        <f>'UGA FAO - Data, Land Use'!AJ5</f>
        <v>11862</v>
      </c>
      <c r="U22" s="93">
        <f>'UGA FAO - Data, Land Use'!AK5</f>
        <v>11962</v>
      </c>
      <c r="V22" s="93">
        <f>'UGA FAO - Data, Land Use'!AL5</f>
        <v>12032</v>
      </c>
      <c r="W22" s="93">
        <f>'UGA FAO - Data, Land Use'!AM5</f>
        <v>12052</v>
      </c>
      <c r="X22" s="93">
        <f>'UGA FAO - Data, Land Use'!AN5</f>
        <v>12082</v>
      </c>
      <c r="Y22" s="93">
        <f>'UGA FAO - Data, Land Use'!AO5</f>
        <v>12102</v>
      </c>
      <c r="Z22" s="93">
        <f>'UGA FAO - Data, Land Use'!AP5</f>
        <v>12122</v>
      </c>
      <c r="AA22" s="93">
        <f>'UGA FAO - Data, Land Use'!AQ5</f>
        <v>12172</v>
      </c>
      <c r="AB22" s="93">
        <f>'UGA FAO - Data, Land Use'!AR5</f>
        <v>12172</v>
      </c>
      <c r="AC22" s="93">
        <f>'UGA FAO - Data, Land Use'!AS5</f>
        <v>12242</v>
      </c>
      <c r="AD22" s="93">
        <f>'UGA FAO - Data, Land Use'!AT5</f>
        <v>12262</v>
      </c>
      <c r="AE22" s="93">
        <f>'UGA FAO - Data, Land Use'!AU5</f>
        <v>12512</v>
      </c>
      <c r="AF22" s="93">
        <f>'UGA FAO - Data, Land Use'!AV5</f>
        <v>12612</v>
      </c>
      <c r="AG22" s="93">
        <f>'UGA FAO - Data, Land Use'!AW5</f>
        <v>12812</v>
      </c>
      <c r="AH22" s="93">
        <f>'UGA FAO - Data, Land Use'!AX5</f>
        <v>13112</v>
      </c>
      <c r="AI22" s="93">
        <f>'UGA FAO - Data, Land Use'!AY5</f>
        <v>13262</v>
      </c>
      <c r="AJ22" s="93">
        <f>'UGA FAO - Data, Land Use'!AZ5</f>
        <v>13262</v>
      </c>
      <c r="AK22" s="93">
        <f>'UGA FAO - Data, Land Use'!BA5</f>
        <v>13462.75</v>
      </c>
      <c r="AL22" s="93">
        <f>'UGA FAO - Data, Land Use'!BB5</f>
        <v>13663.5</v>
      </c>
      <c r="AM22" s="93">
        <f>'UGA FAO - Data, Land Use'!BC5</f>
        <v>13914.25</v>
      </c>
      <c r="AN22" s="93">
        <f>'UGA FAO - Data, Land Use'!BD5</f>
        <v>14115</v>
      </c>
      <c r="AO22" s="93">
        <f>'UGA FAO - Data, Land Use'!BE5</f>
        <v>14265</v>
      </c>
      <c r="AP22" s="93">
        <f>'UGA FAO - Data, Land Use'!BF5</f>
        <v>14365</v>
      </c>
      <c r="AQ22" s="93">
        <f>'UGA FAO - Data, Land Use'!BG5</f>
        <v>14415</v>
      </c>
      <c r="AR22" s="93">
        <f>'UGA FAO - Data, Land Use'!BH5</f>
        <v>14415</v>
      </c>
      <c r="AS22" s="93">
        <f>'UGA FAO - Data, Land Use'!BI5</f>
        <v>14415</v>
      </c>
      <c r="AT22" s="93">
        <f>'UGA FAO - Data, Land Use'!BJ5</f>
        <v>14415</v>
      </c>
      <c r="AU22" s="93">
        <f>'UGA FAO - Data, Land Use'!BK5</f>
        <v>14415</v>
      </c>
      <c r="AV22" s="93">
        <f>'UGA FAO - Data, Land Use'!BL5</f>
        <v>14415</v>
      </c>
      <c r="AW22" s="93">
        <f>'UGA FAO - Data, Land Use'!BM5</f>
        <v>14415</v>
      </c>
      <c r="AX22" s="93">
        <f>'UGA FAO - Data, Land Use'!BN5</f>
        <v>14415</v>
      </c>
    </row>
    <row r="23" spans="1:50" x14ac:dyDescent="0.35">
      <c r="A23" s="76" t="s">
        <v>424</v>
      </c>
      <c r="B23" s="94">
        <f>B22/'UGA FAO - Data, Land Use'!R3</f>
        <v>0.50197687803413238</v>
      </c>
      <c r="C23" s="94">
        <f>C22/'UGA FAO - Data, Land Use'!S3</f>
        <v>0.50548020619588607</v>
      </c>
      <c r="D23" s="94">
        <f>D22/'UGA FAO - Data, Land Use'!T3</f>
        <v>0.50948400980931885</v>
      </c>
      <c r="E23" s="94">
        <f>E22/'UGA FAO - Data, Land Use'!U3</f>
        <v>0.51368800360342326</v>
      </c>
      <c r="F23" s="94">
        <f>F22/'UGA FAO - Data, Land Use'!V3</f>
        <v>0.52084480256243426</v>
      </c>
      <c r="G23" s="94">
        <f>G22/'UGA FAO - Data, Land Use'!W3</f>
        <v>0.52740103097943047</v>
      </c>
      <c r="H23" s="94">
        <f>H22/'UGA FAO - Data, Land Use'!X3</f>
        <v>0.52740103097943047</v>
      </c>
      <c r="I23" s="94">
        <f>I22/'UGA FAO - Data, Land Use'!Y3</f>
        <v>0.53100445423151998</v>
      </c>
      <c r="J23" s="94">
        <f>J22/'UGA FAO - Data, Land Use'!Z3</f>
        <v>0.53100445423151998</v>
      </c>
      <c r="K23" s="94">
        <f>K22/'UGA FAO - Data, Land Use'!AA3</f>
        <v>0.53450778239327357</v>
      </c>
      <c r="L23" s="94">
        <f>L22/'UGA FAO - Data, Land Use'!AB3</f>
        <v>0.53851158600670634</v>
      </c>
      <c r="M23" s="94">
        <f>M22/'UGA FAO - Data, Land Use'!AC3</f>
        <v>0.54251538962013912</v>
      </c>
      <c r="N23" s="94">
        <f>N22/'UGA FAO - Data, Land Use'!AD3</f>
        <v>0.56553726039737751</v>
      </c>
      <c r="O23" s="94">
        <f>O22/'UGA FAO - Data, Land Use'!AE3</f>
        <v>0.57554676943095939</v>
      </c>
      <c r="P23" s="94">
        <f>P22/'UGA FAO - Data, Land Use'!AF3</f>
        <v>0.58055152394775034</v>
      </c>
      <c r="Q23" s="94">
        <f>Q22/'UGA FAO - Data, Land Use'!AG3</f>
        <v>0.59141184124918678</v>
      </c>
      <c r="R23" s="94">
        <f>R22/'UGA FAO - Data, Land Use'!AH3</f>
        <v>0.59141184124918678</v>
      </c>
      <c r="S23" s="94">
        <f>S22/'UGA FAO - Data, Land Use'!AI3</f>
        <v>0.59141184124918678</v>
      </c>
      <c r="T23" s="94">
        <f>T22/'UGA FAO - Data, Land Use'!AJ3</f>
        <v>0.59366398078174265</v>
      </c>
      <c r="U23" s="94">
        <f>U22/'UGA FAO - Data, Land Use'!AK3</f>
        <v>0.59866873529853359</v>
      </c>
      <c r="V23" s="94">
        <f>V22/'UGA FAO - Data, Land Use'!AL3</f>
        <v>0.60217206346028729</v>
      </c>
      <c r="W23" s="94">
        <f>W22/'UGA FAO - Data, Land Use'!AM3</f>
        <v>0.60317301436364545</v>
      </c>
      <c r="X23" s="94">
        <f>X22/'UGA FAO - Data, Land Use'!AN3</f>
        <v>0.6046744407186827</v>
      </c>
      <c r="Y23" s="94">
        <f>Y22/'UGA FAO - Data, Land Use'!AO3</f>
        <v>0.60567539162204098</v>
      </c>
      <c r="Z23" s="94">
        <f>Z22/'UGA FAO - Data, Land Use'!AP3</f>
        <v>0.60667634252539915</v>
      </c>
      <c r="AA23" s="94">
        <f>AA22/'UGA FAO - Data, Land Use'!AQ3</f>
        <v>0.60917871978379456</v>
      </c>
      <c r="AB23" s="94">
        <f>AB22/'UGA FAO - Data, Land Use'!AR3</f>
        <v>0.60917871978379456</v>
      </c>
      <c r="AC23" s="94">
        <f>AC22/'UGA FAO - Data, Land Use'!AS3</f>
        <v>0.61268204794554826</v>
      </c>
      <c r="AD23" s="94">
        <f>AD22/'UGA FAO - Data, Land Use'!AT3</f>
        <v>0.61368299884890642</v>
      </c>
      <c r="AE23" s="94">
        <f>AE22/'UGA FAO - Data, Land Use'!AU3</f>
        <v>0.62619488514088384</v>
      </c>
      <c r="AF23" s="94">
        <f>AF22/'UGA FAO - Data, Land Use'!AV3</f>
        <v>0.63119963965767478</v>
      </c>
      <c r="AG23" s="94">
        <f>AG22/'UGA FAO - Data, Land Use'!AW3</f>
        <v>0.64120914869125667</v>
      </c>
      <c r="AH23" s="94">
        <f>AH22/'UGA FAO - Data, Land Use'!AX3</f>
        <v>0.6562234122416295</v>
      </c>
      <c r="AI23" s="94">
        <f>AI22/'UGA FAO - Data, Land Use'!AY3</f>
        <v>0.66373054401681597</v>
      </c>
      <c r="AJ23" s="94">
        <f>AJ22/'UGA FAO - Data, Land Use'!AZ3</f>
        <v>0.66373054401681597</v>
      </c>
      <c r="AK23" s="94">
        <f>AK22/'UGA FAO - Data, Land Use'!BA3</f>
        <v>0.67377758870927384</v>
      </c>
      <c r="AL23" s="94">
        <f>AL22/'UGA FAO - Data, Land Use'!BB3</f>
        <v>0.68382463340173161</v>
      </c>
      <c r="AM23" s="94">
        <f>AM22/'UGA FAO - Data, Land Use'!BC3</f>
        <v>0.69637405535258501</v>
      </c>
      <c r="AN23" s="94">
        <f>AN22/'UGA FAO - Data, Land Use'!BD3</f>
        <v>0.70642110004504277</v>
      </c>
      <c r="AO23" s="94">
        <f>AO22/'UGA FAO - Data, Land Use'!BE3</f>
        <v>0.71140035906642729</v>
      </c>
      <c r="AP23" s="94">
        <f>AP22/'UGA FAO - Data, Land Use'!BF3</f>
        <v>0.71638739277877517</v>
      </c>
      <c r="AQ23" s="94">
        <f>AQ22/'UGA FAO - Data, Land Use'!BG3</f>
        <v>0.71888090963494911</v>
      </c>
      <c r="AR23" s="94">
        <f>AR22/'UGA FAO - Data, Land Use'!BH3</f>
        <v>0.71888090963494911</v>
      </c>
      <c r="AS23" s="94">
        <f>AS22/'UGA FAO - Data, Land Use'!BI3</f>
        <v>0.71888090963494911</v>
      </c>
      <c r="AT23" s="94">
        <f>AT22/'UGA FAO - Data, Land Use'!BJ3</f>
        <v>0.71888090963494911</v>
      </c>
      <c r="AU23" s="94">
        <f>AU22/'UGA FAO - Data, Land Use'!BK3</f>
        <v>0.71888090963494911</v>
      </c>
      <c r="AV23" s="94">
        <f>AV22/'UGA FAO - Data, Land Use'!BL3</f>
        <v>0.71888090963494911</v>
      </c>
      <c r="AW23" s="94">
        <f>AW22/'UGA FAO - Data, Land Use'!BM3</f>
        <v>0.71888090963494911</v>
      </c>
      <c r="AX23" s="94">
        <f>AX22/'UGA FAO - Data, Land Use'!BN3</f>
        <v>0.71888090963494911</v>
      </c>
    </row>
    <row r="24" spans="1:50" x14ac:dyDescent="0.35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</row>
    <row r="25" spans="1:50" x14ac:dyDescent="0.3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  <row r="26" spans="1:50" x14ac:dyDescent="0.35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</row>
    <row r="27" spans="1:50" s="33" customFormat="1" x14ac:dyDescent="0.35">
      <c r="A27" s="233" t="s">
        <v>329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</row>
    <row r="28" spans="1:50" s="33" customFormat="1" x14ac:dyDescent="0.35">
      <c r="A28" s="67" t="s">
        <v>330</v>
      </c>
      <c r="B28" s="234">
        <f>_xlfn.QUARTILE.INC('UGA - Output, LPJmL NPPo'!B76:B95,3)</f>
        <v>912.53475000000003</v>
      </c>
      <c r="C28" s="234">
        <f>_xlfn.QUARTILE.INC('UGA - Output, LPJmL NPPo'!C76:C95,3)</f>
        <v>1078.2675000000002</v>
      </c>
      <c r="D28" s="234">
        <f>_xlfn.QUARTILE.INC('UGA - Output, LPJmL NPPo'!D76:D95,3)</f>
        <v>994.20275000000004</v>
      </c>
      <c r="E28" s="234">
        <f>_xlfn.QUARTILE.INC('UGA - Output, LPJmL NPPo'!E76:E95,3)</f>
        <v>1018.2</v>
      </c>
      <c r="F28" s="234">
        <f>_xlfn.QUARTILE.INC('UGA - Output, LPJmL NPPo'!F76:F95,3)</f>
        <v>1031.0274999999999</v>
      </c>
      <c r="G28" s="234">
        <f>_xlfn.QUARTILE.INC('UGA - Output, LPJmL NPPo'!G76:G95,3)</f>
        <v>1078.53</v>
      </c>
      <c r="H28" s="234">
        <f>_xlfn.QUARTILE.INC('UGA - Output, LPJmL NPPo'!H76:H95,3)</f>
        <v>1158.0149999999999</v>
      </c>
      <c r="I28" s="234">
        <f>_xlfn.QUARTILE.INC('UGA - Output, LPJmL NPPo'!I76:I95,3)</f>
        <v>1148.2725</v>
      </c>
      <c r="J28" s="234">
        <f>_xlfn.QUARTILE.INC('UGA - Output, LPJmL NPPo'!J76:J95,3)</f>
        <v>1049.8924999999999</v>
      </c>
      <c r="K28" s="234">
        <f>_xlfn.QUARTILE.INC('UGA - Output, LPJmL NPPo'!K76:K95,3)</f>
        <v>956.91475000000003</v>
      </c>
      <c r="L28" s="234">
        <f>_xlfn.QUARTILE.INC('UGA - Output, LPJmL NPPo'!L76:L95,3)</f>
        <v>1132.54</v>
      </c>
      <c r="M28" s="234">
        <f>_xlfn.QUARTILE.INC('UGA - Output, LPJmL NPPo'!M76:M95,3)</f>
        <v>1028.58</v>
      </c>
      <c r="N28" s="234">
        <f>_xlfn.QUARTILE.INC('UGA - Output, LPJmL NPPo'!N76:N95,3)</f>
        <v>953.22249999999997</v>
      </c>
      <c r="O28" s="234">
        <f>_xlfn.QUARTILE.INC('UGA - Output, LPJmL NPPo'!O76:O95,3)</f>
        <v>1045.9775</v>
      </c>
      <c r="P28" s="234">
        <f>_xlfn.QUARTILE.INC('UGA - Output, LPJmL NPPo'!P76:P95,3)</f>
        <v>1178.3924999999999</v>
      </c>
      <c r="Q28" s="234">
        <f>_xlfn.QUARTILE.INC('UGA - Output, LPJmL NPPo'!Q76:Q95,3)</f>
        <v>1034.99</v>
      </c>
      <c r="R28" s="234">
        <f>_xlfn.QUARTILE.INC('UGA - Output, LPJmL NPPo'!R76:R95,3)</f>
        <v>1154.1875</v>
      </c>
      <c r="S28" s="234">
        <f>_xlfn.QUARTILE.INC('UGA - Output, LPJmL NPPo'!S76:S95,3)</f>
        <v>1189.8724999999999</v>
      </c>
      <c r="T28" s="234">
        <f>_xlfn.QUARTILE.INC('UGA - Output, LPJmL NPPo'!T76:T95,3)</f>
        <v>1028.9024999999999</v>
      </c>
      <c r="U28" s="234">
        <f>_xlfn.QUARTILE.INC('UGA - Output, LPJmL NPPo'!U76:U95,3)</f>
        <v>1172.4449999999999</v>
      </c>
      <c r="V28" s="234">
        <f>_xlfn.QUARTILE.INC('UGA - Output, LPJmL NPPo'!V76:V95,3)</f>
        <v>1118.23</v>
      </c>
      <c r="W28" s="234">
        <f>_xlfn.QUARTILE.INC('UGA - Output, LPJmL NPPo'!W76:W95,3)</f>
        <v>1026.3200000000002</v>
      </c>
      <c r="X28" s="234">
        <f>_xlfn.QUARTILE.INC('UGA - Output, LPJmL NPPo'!X76:X95,3)</f>
        <v>1141.3824999999999</v>
      </c>
      <c r="Y28" s="234">
        <f>_xlfn.QUARTILE.INC('UGA - Output, LPJmL NPPo'!Y76:Y95,3)</f>
        <v>1137.2925</v>
      </c>
      <c r="Z28" s="234">
        <f>_xlfn.QUARTILE.INC('UGA - Output, LPJmL NPPo'!Z76:Z95,3)</f>
        <v>1085.1400000000001</v>
      </c>
      <c r="AA28" s="234">
        <f>_xlfn.QUARTILE.INC('UGA - Output, LPJmL NPPo'!AA76:AA95,3)</f>
        <v>1208.7349999999999</v>
      </c>
      <c r="AB28" s="234">
        <f>_xlfn.QUARTILE.INC('UGA - Output, LPJmL NPPo'!AB76:AB95,3)</f>
        <v>982.09349999999995</v>
      </c>
      <c r="AC28" s="234">
        <f>_xlfn.QUARTILE.INC('UGA - Output, LPJmL NPPo'!AC76:AC95,3)</f>
        <v>1196.6975</v>
      </c>
      <c r="AD28" s="234">
        <f>_xlfn.QUARTILE.INC('UGA - Output, LPJmL NPPo'!AD76:AD95,3)</f>
        <v>1157.3074999999999</v>
      </c>
      <c r="AE28" s="234">
        <f>_xlfn.QUARTILE.INC('UGA - Output, LPJmL NPPo'!AE76:AE95,3)</f>
        <v>1053.655</v>
      </c>
      <c r="AF28" s="234">
        <f>_xlfn.QUARTILE.INC('UGA - Output, LPJmL NPPo'!AF76:AF95,3)</f>
        <v>1243.1725000000001</v>
      </c>
      <c r="AG28" s="234">
        <f>_xlfn.QUARTILE.INC('UGA - Output, LPJmL NPPo'!AG76:AG95,3)</f>
        <v>1027.6325000000002</v>
      </c>
      <c r="AH28" s="234">
        <f>_xlfn.QUARTILE.INC('UGA - Output, LPJmL NPPo'!AH76:AH95,3)</f>
        <v>1116.2224999999999</v>
      </c>
      <c r="AI28" s="234">
        <f>_xlfn.QUARTILE.INC('UGA - Output, LPJmL NPPo'!AI76:AI95,3)</f>
        <v>1087.5300000000002</v>
      </c>
      <c r="AJ28" s="234">
        <f>_xlfn.QUARTILE.INC('UGA - Output, LPJmL NPPo'!AJ76:AJ95,3)</f>
        <v>925.09799999999996</v>
      </c>
      <c r="AK28" s="234">
        <f>_xlfn.QUARTILE.INC('UGA - Output, LPJmL NPPo'!AK76:AK95,3)</f>
        <v>1041.9750000000001</v>
      </c>
      <c r="AL28" s="234">
        <f>_xlfn.QUARTILE.INC('UGA - Output, LPJmL NPPo'!AL76:AL95,3)</f>
        <v>1170.9325000000001</v>
      </c>
      <c r="AM28" s="234">
        <f>_xlfn.QUARTILE.INC('UGA - Output, LPJmL NPPo'!AM76:AM95,3)</f>
        <v>1194.2474999999999</v>
      </c>
      <c r="AN28" s="234">
        <f>_xlfn.QUARTILE.INC('UGA - Output, LPJmL NPPo'!AN76:AN95,3)</f>
        <v>927.41125</v>
      </c>
      <c r="AO28" s="234">
        <f>_xlfn.QUARTILE.INC('UGA - Output, LPJmL NPPo'!AO76:AO95,3)</f>
        <v>1045.9050000000002</v>
      </c>
      <c r="AP28" s="235" t="s">
        <v>218</v>
      </c>
      <c r="AQ28" s="235" t="s">
        <v>218</v>
      </c>
      <c r="AR28" s="235" t="s">
        <v>218</v>
      </c>
      <c r="AS28" s="235" t="s">
        <v>218</v>
      </c>
      <c r="AT28" s="235" t="s">
        <v>218</v>
      </c>
      <c r="AU28" s="235" t="s">
        <v>218</v>
      </c>
      <c r="AV28" s="235" t="s">
        <v>218</v>
      </c>
      <c r="AW28" s="235" t="s">
        <v>218</v>
      </c>
      <c r="AX28" s="235" t="s">
        <v>218</v>
      </c>
    </row>
    <row r="29" spans="1:50" s="33" customFormat="1" x14ac:dyDescent="0.35">
      <c r="A29" s="236" t="s">
        <v>331</v>
      </c>
      <c r="B29" s="237">
        <f>AVERAGE('UGA - Output, LPJmL NPPo'!B91:B95)</f>
        <v>976.58500000000004</v>
      </c>
      <c r="C29" s="237">
        <f>AVERAGE('UGA - Output, LPJmL NPPo'!C91:C95)</f>
        <v>1124.7859999999998</v>
      </c>
      <c r="D29" s="237">
        <f>AVERAGE('UGA - Output, LPJmL NPPo'!D91:D95)</f>
        <v>1024.6560000000002</v>
      </c>
      <c r="E29" s="237">
        <f>AVERAGE('UGA - Output, LPJmL NPPo'!E91:E95)</f>
        <v>1044.002</v>
      </c>
      <c r="F29" s="237">
        <f>AVERAGE('UGA - Output, LPJmL NPPo'!F91:F95)</f>
        <v>1062.17</v>
      </c>
      <c r="G29" s="237">
        <f>AVERAGE('UGA - Output, LPJmL NPPo'!G91:G95)</f>
        <v>1121.6959999999999</v>
      </c>
      <c r="H29" s="237">
        <f>AVERAGE('UGA - Output, LPJmL NPPo'!H91:H95)</f>
        <v>1185.6679999999999</v>
      </c>
      <c r="I29" s="237">
        <f>AVERAGE('UGA - Output, LPJmL NPPo'!I91:I95)</f>
        <v>1203.7439999999999</v>
      </c>
      <c r="J29" s="237">
        <f>AVERAGE('UGA - Output, LPJmL NPPo'!J91:J95)</f>
        <v>1085.2380000000001</v>
      </c>
      <c r="K29" s="237">
        <f>AVERAGE('UGA - Output, LPJmL NPPo'!K91:K95)</f>
        <v>1030.0798</v>
      </c>
      <c r="L29" s="237">
        <f>AVERAGE('UGA - Output, LPJmL NPPo'!L91:L95)</f>
        <v>1183.684</v>
      </c>
      <c r="M29" s="237">
        <f>AVERAGE('UGA - Output, LPJmL NPPo'!M91:M95)</f>
        <v>1058.154</v>
      </c>
      <c r="N29" s="237">
        <f>AVERAGE('UGA - Output, LPJmL NPPo'!N91:N95)</f>
        <v>1023.673</v>
      </c>
      <c r="O29" s="237">
        <f>AVERAGE('UGA - Output, LPJmL NPPo'!O91:O95)</f>
        <v>1156.288</v>
      </c>
      <c r="P29" s="237">
        <f>AVERAGE('UGA - Output, LPJmL NPPo'!P91:P95)</f>
        <v>1230.2179999999998</v>
      </c>
      <c r="Q29" s="237">
        <f>AVERAGE('UGA - Output, LPJmL NPPo'!Q91:Q95)</f>
        <v>1084.596</v>
      </c>
      <c r="R29" s="237">
        <f>AVERAGE('UGA - Output, LPJmL NPPo'!R91:R95)</f>
        <v>1191.03</v>
      </c>
      <c r="S29" s="237">
        <f>AVERAGE('UGA - Output, LPJmL NPPo'!S91:S95)</f>
        <v>1225.732</v>
      </c>
      <c r="T29" s="237">
        <f>AVERAGE('UGA - Output, LPJmL NPPo'!T91:T95)</f>
        <v>1073.902</v>
      </c>
      <c r="U29" s="237">
        <f>AVERAGE('UGA - Output, LPJmL NPPo'!U91:U95)</f>
        <v>1213.23</v>
      </c>
      <c r="V29" s="237">
        <f>AVERAGE('UGA - Output, LPJmL NPPo'!V91:V95)</f>
        <v>1155.672</v>
      </c>
      <c r="W29" s="237">
        <f>AVERAGE('UGA - Output, LPJmL NPPo'!W91:W95)</f>
        <v>1079.79</v>
      </c>
      <c r="X29" s="237">
        <f>AVERAGE('UGA - Output, LPJmL NPPo'!X91:X95)</f>
        <v>1173.7360000000001</v>
      </c>
      <c r="Y29" s="237">
        <f>AVERAGE('UGA - Output, LPJmL NPPo'!Y91:Y95)</f>
        <v>1170.2779999999998</v>
      </c>
      <c r="Z29" s="237">
        <f>AVERAGE('UGA - Output, LPJmL NPPo'!Z91:Z95)</f>
        <v>1127.1820000000002</v>
      </c>
      <c r="AA29" s="237">
        <f>AVERAGE('UGA - Output, LPJmL NPPo'!AA91:AA95)</f>
        <v>1247.4639999999999</v>
      </c>
      <c r="AB29" s="237">
        <f>AVERAGE('UGA - Output, LPJmL NPPo'!AB91:AB95)</f>
        <v>1020.9964</v>
      </c>
      <c r="AC29" s="237">
        <f>AVERAGE('UGA - Output, LPJmL NPPo'!AC91:AC95)</f>
        <v>1278.8880000000001</v>
      </c>
      <c r="AD29" s="237">
        <f>AVERAGE('UGA - Output, LPJmL NPPo'!AD91:AD95)</f>
        <v>1258.2239999999997</v>
      </c>
      <c r="AE29" s="237">
        <f>AVERAGE('UGA - Output, LPJmL NPPo'!AE91:AE95)</f>
        <v>1112.5139999999999</v>
      </c>
      <c r="AF29" s="237">
        <f>AVERAGE('UGA - Output, LPJmL NPPo'!AF91:AF95)</f>
        <v>1261.9159999999999</v>
      </c>
      <c r="AG29" s="237">
        <f>AVERAGE('UGA - Output, LPJmL NPPo'!AG91:AG95)</f>
        <v>1070.2759999999998</v>
      </c>
      <c r="AH29" s="237">
        <f>AVERAGE('UGA - Output, LPJmL NPPo'!AH91:AH95)</f>
        <v>1186.8679999999999</v>
      </c>
      <c r="AI29" s="237">
        <f>AVERAGE('UGA - Output, LPJmL NPPo'!AI91:AI95)</f>
        <v>1139.248</v>
      </c>
      <c r="AJ29" s="237">
        <f>AVERAGE('UGA - Output, LPJmL NPPo'!AJ91:AJ95)</f>
        <v>1066.672</v>
      </c>
      <c r="AK29" s="237">
        <f>AVERAGE('UGA - Output, LPJmL NPPo'!AK91:AK95)</f>
        <v>1105.0419999999999</v>
      </c>
      <c r="AL29" s="237">
        <f>AVERAGE('UGA - Output, LPJmL NPPo'!AL91:AL95)</f>
        <v>1214.588</v>
      </c>
      <c r="AM29" s="237">
        <f>AVERAGE('UGA - Output, LPJmL NPPo'!AM91:AM95)</f>
        <v>1230.0279999999998</v>
      </c>
      <c r="AN29" s="237">
        <f>AVERAGE('UGA - Output, LPJmL NPPo'!AN91:AN95)</f>
        <v>1010.5614000000002</v>
      </c>
      <c r="AO29" s="237">
        <f>AVERAGE('UGA - Output, LPJmL NPPo'!AO91:AO95)</f>
        <v>1142.44</v>
      </c>
      <c r="AP29" s="37" t="s">
        <v>269</v>
      </c>
      <c r="AQ29" s="37" t="s">
        <v>269</v>
      </c>
      <c r="AR29" s="37" t="s">
        <v>269</v>
      </c>
      <c r="AS29" s="37" t="s">
        <v>269</v>
      </c>
      <c r="AT29" s="37" t="s">
        <v>269</v>
      </c>
      <c r="AU29" s="37" t="s">
        <v>269</v>
      </c>
      <c r="AV29" s="37" t="s">
        <v>269</v>
      </c>
      <c r="AW29" s="37" t="s">
        <v>269</v>
      </c>
      <c r="AX29" s="37" t="s">
        <v>269</v>
      </c>
    </row>
    <row r="30" spans="1:50" x14ac:dyDescent="0.3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17"/>
    </row>
    <row r="31" spans="1:50" x14ac:dyDescent="0.3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17"/>
    </row>
    <row r="32" spans="1:50" x14ac:dyDescent="0.3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17"/>
    </row>
    <row r="33" spans="1:22" x14ac:dyDescent="0.3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17"/>
    </row>
    <row r="34" spans="1:22" x14ac:dyDescent="0.35">
      <c r="A34" s="76" t="s">
        <v>136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17"/>
    </row>
    <row r="35" spans="1:22" x14ac:dyDescent="0.35">
      <c r="A35" s="76" t="s">
        <v>137</v>
      </c>
      <c r="V35" s="17"/>
    </row>
    <row r="36" spans="1:22" x14ac:dyDescent="0.35">
      <c r="A36" s="85" t="s">
        <v>138</v>
      </c>
      <c r="V36" s="17"/>
    </row>
    <row r="37" spans="1:22" x14ac:dyDescent="0.35">
      <c r="V37" s="17"/>
    </row>
    <row r="38" spans="1:22" x14ac:dyDescent="0.35">
      <c r="A38" s="76" t="s">
        <v>139</v>
      </c>
      <c r="V38" s="17"/>
    </row>
    <row r="39" spans="1:22" x14ac:dyDescent="0.35">
      <c r="V39" s="17"/>
    </row>
    <row r="40" spans="1:22" x14ac:dyDescent="0.35">
      <c r="V40" s="17"/>
    </row>
    <row r="41" spans="1:22" x14ac:dyDescent="0.35">
      <c r="V41" s="17"/>
    </row>
    <row r="42" spans="1:22" x14ac:dyDescent="0.35">
      <c r="V42" s="17"/>
    </row>
    <row r="43" spans="1:22" x14ac:dyDescent="0.35">
      <c r="V43" s="17"/>
    </row>
    <row r="44" spans="1:22" x14ac:dyDescent="0.35">
      <c r="V44" s="17"/>
    </row>
    <row r="45" spans="1:22" x14ac:dyDescent="0.35">
      <c r="V45" s="17"/>
    </row>
    <row r="46" spans="1:22" x14ac:dyDescent="0.35">
      <c r="V46" s="17"/>
    </row>
    <row r="47" spans="1:22" x14ac:dyDescent="0.35">
      <c r="V47" s="17"/>
    </row>
    <row r="48" spans="1:22" x14ac:dyDescent="0.35">
      <c r="V48" s="17"/>
    </row>
    <row r="49" spans="22:22" x14ac:dyDescent="0.35">
      <c r="V49" s="17"/>
    </row>
    <row r="50" spans="22:22" x14ac:dyDescent="0.35">
      <c r="V50" s="17"/>
    </row>
    <row r="51" spans="22:22" x14ac:dyDescent="0.35">
      <c r="V51" s="17"/>
    </row>
    <row r="52" spans="22:22" x14ac:dyDescent="0.35">
      <c r="V52" s="17"/>
    </row>
    <row r="53" spans="22:22" x14ac:dyDescent="0.35">
      <c r="V53" s="17"/>
    </row>
    <row r="54" spans="22:22" x14ac:dyDescent="0.35">
      <c r="V54" s="17"/>
    </row>
    <row r="55" spans="22:22" x14ac:dyDescent="0.35">
      <c r="V55" s="17"/>
    </row>
    <row r="56" spans="22:22" x14ac:dyDescent="0.35">
      <c r="V56" s="17"/>
    </row>
    <row r="57" spans="22:22" x14ac:dyDescent="0.35">
      <c r="V57" s="17"/>
    </row>
    <row r="58" spans="22:22" x14ac:dyDescent="0.35">
      <c r="V58" s="17"/>
    </row>
    <row r="59" spans="22:22" x14ac:dyDescent="0.35">
      <c r="V59" s="17"/>
    </row>
    <row r="60" spans="22:22" x14ac:dyDescent="0.35">
      <c r="V60" s="17"/>
    </row>
    <row r="61" spans="22:22" x14ac:dyDescent="0.35">
      <c r="V61" s="17"/>
    </row>
    <row r="62" spans="22:22" x14ac:dyDescent="0.35">
      <c r="V62" s="17"/>
    </row>
    <row r="63" spans="22:22" x14ac:dyDescent="0.35">
      <c r="V63" s="17"/>
    </row>
    <row r="64" spans="22:22" x14ac:dyDescent="0.35">
      <c r="V64" s="17"/>
    </row>
    <row r="65" spans="22:22" x14ac:dyDescent="0.35">
      <c r="V65" s="17"/>
    </row>
    <row r="66" spans="22:22" x14ac:dyDescent="0.35">
      <c r="V66" s="17"/>
    </row>
    <row r="67" spans="22:22" x14ac:dyDescent="0.35">
      <c r="V67" s="17"/>
    </row>
    <row r="68" spans="22:22" x14ac:dyDescent="0.35">
      <c r="V68" s="17"/>
    </row>
    <row r="69" spans="22:22" x14ac:dyDescent="0.35">
      <c r="V69" s="17"/>
    </row>
    <row r="70" spans="22:22" x14ac:dyDescent="0.35">
      <c r="V70" s="17"/>
    </row>
    <row r="71" spans="22:22" x14ac:dyDescent="0.35">
      <c r="V71" s="17"/>
    </row>
    <row r="72" spans="22:22" x14ac:dyDescent="0.35">
      <c r="V72" s="17"/>
    </row>
    <row r="73" spans="22:22" x14ac:dyDescent="0.35">
      <c r="V73" s="17"/>
    </row>
    <row r="74" spans="22:22" x14ac:dyDescent="0.35">
      <c r="V74" s="17"/>
    </row>
    <row r="75" spans="22:22" x14ac:dyDescent="0.35">
      <c r="V75" s="17"/>
    </row>
    <row r="76" spans="22:22" x14ac:dyDescent="0.35">
      <c r="V76" s="17"/>
    </row>
    <row r="77" spans="22:22" x14ac:dyDescent="0.35">
      <c r="V77" s="17"/>
    </row>
    <row r="78" spans="22:22" x14ac:dyDescent="0.35">
      <c r="V78" s="17"/>
    </row>
    <row r="79" spans="22:22" x14ac:dyDescent="0.35">
      <c r="V79" s="17"/>
    </row>
    <row r="80" spans="22:22" x14ac:dyDescent="0.35">
      <c r="V80" s="17"/>
    </row>
    <row r="81" spans="22:22" x14ac:dyDescent="0.35">
      <c r="V81" s="17"/>
    </row>
    <row r="82" spans="22:22" x14ac:dyDescent="0.35">
      <c r="V82" s="17"/>
    </row>
    <row r="83" spans="22:22" x14ac:dyDescent="0.35">
      <c r="V83" s="17"/>
    </row>
    <row r="84" spans="22:22" x14ac:dyDescent="0.35">
      <c r="V84" s="17"/>
    </row>
    <row r="85" spans="22:22" x14ac:dyDescent="0.35">
      <c r="V85" s="17"/>
    </row>
    <row r="86" spans="22:22" x14ac:dyDescent="0.35">
      <c r="V86" s="17"/>
    </row>
    <row r="87" spans="22:22" x14ac:dyDescent="0.35">
      <c r="V87" s="17"/>
    </row>
    <row r="88" spans="22:22" x14ac:dyDescent="0.35">
      <c r="V88" s="17"/>
    </row>
    <row r="89" spans="22:22" x14ac:dyDescent="0.35">
      <c r="V89" s="17"/>
    </row>
    <row r="90" spans="22:22" x14ac:dyDescent="0.35">
      <c r="V90" s="17"/>
    </row>
    <row r="91" spans="22:22" x14ac:dyDescent="0.35">
      <c r="V91" s="17"/>
    </row>
    <row r="92" spans="22:22" x14ac:dyDescent="0.35">
      <c r="V92" s="17"/>
    </row>
    <row r="93" spans="22:22" x14ac:dyDescent="0.35">
      <c r="V93" s="17"/>
    </row>
    <row r="94" spans="22:22" x14ac:dyDescent="0.35">
      <c r="V94" s="17"/>
    </row>
    <row r="95" spans="22:22" x14ac:dyDescent="0.35">
      <c r="V95" s="17"/>
    </row>
    <row r="96" spans="22:22" x14ac:dyDescent="0.35">
      <c r="V96" s="17"/>
    </row>
    <row r="97" spans="22:22" x14ac:dyDescent="0.35">
      <c r="V97" s="17"/>
    </row>
    <row r="98" spans="22:22" x14ac:dyDescent="0.35">
      <c r="V98" s="17"/>
    </row>
    <row r="99" spans="22:22" x14ac:dyDescent="0.35">
      <c r="V99" s="17"/>
    </row>
    <row r="100" spans="22:22" x14ac:dyDescent="0.35">
      <c r="V100" s="17"/>
    </row>
    <row r="101" spans="22:22" x14ac:dyDescent="0.35">
      <c r="V101" s="17"/>
    </row>
    <row r="102" spans="22:22" x14ac:dyDescent="0.35">
      <c r="V102" s="17"/>
    </row>
    <row r="103" spans="22:22" x14ac:dyDescent="0.35">
      <c r="V103" s="17"/>
    </row>
    <row r="104" spans="22:22" x14ac:dyDescent="0.35">
      <c r="V104" s="17"/>
    </row>
    <row r="105" spans="22:22" x14ac:dyDescent="0.35">
      <c r="V105" s="17"/>
    </row>
    <row r="106" spans="22:22" x14ac:dyDescent="0.35">
      <c r="V106" s="17"/>
    </row>
    <row r="107" spans="22:22" x14ac:dyDescent="0.35">
      <c r="V107" s="17"/>
    </row>
    <row r="108" spans="22:22" x14ac:dyDescent="0.35">
      <c r="V108" s="17"/>
    </row>
    <row r="109" spans="22:22" x14ac:dyDescent="0.35">
      <c r="V109" s="17"/>
    </row>
    <row r="110" spans="22:22" x14ac:dyDescent="0.35">
      <c r="V110" s="17"/>
    </row>
    <row r="111" spans="22:22" x14ac:dyDescent="0.35">
      <c r="V111" s="17"/>
    </row>
    <row r="112" spans="22:22" x14ac:dyDescent="0.35">
      <c r="V112" s="17"/>
    </row>
    <row r="113" spans="22:22" x14ac:dyDescent="0.35">
      <c r="V113" s="17"/>
    </row>
    <row r="114" spans="22:22" x14ac:dyDescent="0.35">
      <c r="V114" s="17"/>
    </row>
    <row r="115" spans="22:22" x14ac:dyDescent="0.35">
      <c r="V115" s="17"/>
    </row>
    <row r="116" spans="22:22" x14ac:dyDescent="0.35">
      <c r="V116" s="17"/>
    </row>
    <row r="117" spans="22:22" x14ac:dyDescent="0.35">
      <c r="V117" s="17"/>
    </row>
    <row r="118" spans="22:22" x14ac:dyDescent="0.35">
      <c r="V118" s="17"/>
    </row>
    <row r="119" spans="22:22" x14ac:dyDescent="0.35">
      <c r="V119" s="17"/>
    </row>
    <row r="120" spans="22:22" x14ac:dyDescent="0.35">
      <c r="V120" s="17"/>
    </row>
    <row r="121" spans="22:22" x14ac:dyDescent="0.35">
      <c r="V121" s="17"/>
    </row>
    <row r="122" spans="22:22" x14ac:dyDescent="0.35">
      <c r="V122" s="17"/>
    </row>
    <row r="123" spans="22:22" x14ac:dyDescent="0.35">
      <c r="V123" s="17"/>
    </row>
    <row r="124" spans="22:22" x14ac:dyDescent="0.35">
      <c r="V124" s="17"/>
    </row>
    <row r="125" spans="22:22" x14ac:dyDescent="0.35">
      <c r="V125" s="17"/>
    </row>
    <row r="126" spans="22:22" x14ac:dyDescent="0.35">
      <c r="V126" s="17"/>
    </row>
    <row r="127" spans="22:22" x14ac:dyDescent="0.35">
      <c r="V127" s="17"/>
    </row>
    <row r="128" spans="22:22" x14ac:dyDescent="0.35">
      <c r="V128" s="17"/>
    </row>
    <row r="129" spans="22:22" x14ac:dyDescent="0.35">
      <c r="V129" s="17"/>
    </row>
    <row r="130" spans="22:22" x14ac:dyDescent="0.35">
      <c r="V130" s="17"/>
    </row>
    <row r="131" spans="22:22" x14ac:dyDescent="0.35">
      <c r="V131" s="17"/>
    </row>
    <row r="132" spans="22:22" x14ac:dyDescent="0.35">
      <c r="V132" s="17"/>
    </row>
    <row r="133" spans="22:22" x14ac:dyDescent="0.35">
      <c r="V133" s="17"/>
    </row>
    <row r="134" spans="22:22" x14ac:dyDescent="0.35">
      <c r="V134" s="17"/>
    </row>
    <row r="135" spans="22:22" x14ac:dyDescent="0.35">
      <c r="V135" s="17"/>
    </row>
    <row r="136" spans="22:22" x14ac:dyDescent="0.35">
      <c r="V136" s="17"/>
    </row>
    <row r="137" spans="22:22" x14ac:dyDescent="0.35">
      <c r="V137" s="17"/>
    </row>
    <row r="138" spans="22:22" x14ac:dyDescent="0.35">
      <c r="V138" s="17"/>
    </row>
    <row r="139" spans="22:22" x14ac:dyDescent="0.35">
      <c r="V139" s="17"/>
    </row>
    <row r="140" spans="22:22" x14ac:dyDescent="0.35">
      <c r="V140" s="17"/>
    </row>
    <row r="141" spans="22:22" x14ac:dyDescent="0.35">
      <c r="V141" s="17"/>
    </row>
    <row r="142" spans="22:22" x14ac:dyDescent="0.35">
      <c r="V142" s="17"/>
    </row>
    <row r="143" spans="22:22" x14ac:dyDescent="0.35">
      <c r="V143" s="17"/>
    </row>
    <row r="144" spans="22:22" x14ac:dyDescent="0.35">
      <c r="V144" s="17"/>
    </row>
    <row r="145" spans="22:22" x14ac:dyDescent="0.35">
      <c r="V145" s="17"/>
    </row>
    <row r="146" spans="22:22" x14ac:dyDescent="0.35">
      <c r="V146" s="17"/>
    </row>
    <row r="147" spans="22:22" x14ac:dyDescent="0.35">
      <c r="V147" s="17"/>
    </row>
    <row r="148" spans="22:22" x14ac:dyDescent="0.35">
      <c r="V148" s="17"/>
    </row>
    <row r="149" spans="22:22" x14ac:dyDescent="0.35">
      <c r="V149" s="17"/>
    </row>
    <row r="150" spans="22:22" x14ac:dyDescent="0.35">
      <c r="V150" s="17"/>
    </row>
    <row r="151" spans="22:22" x14ac:dyDescent="0.35">
      <c r="V151" s="17"/>
    </row>
    <row r="152" spans="22:22" x14ac:dyDescent="0.35">
      <c r="V152" s="17"/>
    </row>
    <row r="153" spans="22:22" x14ac:dyDescent="0.35">
      <c r="V153" s="17"/>
    </row>
    <row r="154" spans="22:22" x14ac:dyDescent="0.35">
      <c r="V154" s="17"/>
    </row>
    <row r="155" spans="22:22" x14ac:dyDescent="0.35">
      <c r="V155" s="17"/>
    </row>
    <row r="156" spans="22:22" x14ac:dyDescent="0.35">
      <c r="V156" s="17"/>
    </row>
    <row r="157" spans="22:22" x14ac:dyDescent="0.35">
      <c r="V157" s="17"/>
    </row>
    <row r="158" spans="22:22" x14ac:dyDescent="0.35">
      <c r="V158" s="17"/>
    </row>
    <row r="159" spans="22:22" x14ac:dyDescent="0.35">
      <c r="V159" s="17"/>
    </row>
    <row r="160" spans="22:22" x14ac:dyDescent="0.35">
      <c r="V160" s="17"/>
    </row>
    <row r="161" spans="22:22" x14ac:dyDescent="0.35">
      <c r="V161" s="17"/>
    </row>
    <row r="162" spans="22:22" x14ac:dyDescent="0.35">
      <c r="V162" s="17"/>
    </row>
    <row r="163" spans="22:22" x14ac:dyDescent="0.35">
      <c r="V163" s="17"/>
    </row>
    <row r="164" spans="22:22" x14ac:dyDescent="0.35">
      <c r="V164" s="17"/>
    </row>
    <row r="165" spans="22:22" x14ac:dyDescent="0.35">
      <c r="V165" s="17"/>
    </row>
    <row r="166" spans="22:22" x14ac:dyDescent="0.35">
      <c r="V166" s="17"/>
    </row>
    <row r="167" spans="22:22" x14ac:dyDescent="0.35">
      <c r="V167" s="17"/>
    </row>
    <row r="168" spans="22:22" x14ac:dyDescent="0.35">
      <c r="V168" s="17"/>
    </row>
    <row r="169" spans="22:22" x14ac:dyDescent="0.35">
      <c r="V169" s="17"/>
    </row>
    <row r="170" spans="22:22" x14ac:dyDescent="0.35">
      <c r="V170" s="17"/>
    </row>
    <row r="171" spans="22:22" x14ac:dyDescent="0.35">
      <c r="V171" s="17"/>
    </row>
    <row r="172" spans="22:22" x14ac:dyDescent="0.35">
      <c r="V172" s="17"/>
    </row>
    <row r="173" spans="22:22" x14ac:dyDescent="0.35">
      <c r="V173" s="17"/>
    </row>
    <row r="174" spans="22:22" x14ac:dyDescent="0.35">
      <c r="V174" s="17"/>
    </row>
    <row r="175" spans="22:22" x14ac:dyDescent="0.35">
      <c r="V175" s="17"/>
    </row>
    <row r="176" spans="22:22" x14ac:dyDescent="0.35">
      <c r="V176" s="17"/>
    </row>
    <row r="177" spans="22:22" x14ac:dyDescent="0.35">
      <c r="V177" s="17"/>
    </row>
    <row r="178" spans="22:22" x14ac:dyDescent="0.35">
      <c r="V178" s="17"/>
    </row>
    <row r="179" spans="22:22" x14ac:dyDescent="0.35">
      <c r="V179" s="17"/>
    </row>
    <row r="180" spans="22:22" x14ac:dyDescent="0.35">
      <c r="V180" s="17"/>
    </row>
    <row r="181" spans="22:22" x14ac:dyDescent="0.35">
      <c r="V181" s="17"/>
    </row>
    <row r="182" spans="22:22" x14ac:dyDescent="0.35">
      <c r="V182" s="17"/>
    </row>
    <row r="183" spans="22:22" x14ac:dyDescent="0.35">
      <c r="V183" s="17"/>
    </row>
    <row r="184" spans="22:22" x14ac:dyDescent="0.35">
      <c r="V184" s="17"/>
    </row>
    <row r="185" spans="22:22" x14ac:dyDescent="0.35">
      <c r="V185" s="17"/>
    </row>
    <row r="186" spans="22:22" x14ac:dyDescent="0.35">
      <c r="V186" s="17"/>
    </row>
    <row r="187" spans="22:22" x14ac:dyDescent="0.35">
      <c r="V187" s="17"/>
    </row>
    <row r="188" spans="22:22" x14ac:dyDescent="0.35">
      <c r="V188" s="17"/>
    </row>
    <row r="189" spans="22:22" x14ac:dyDescent="0.35">
      <c r="V189" s="17"/>
    </row>
    <row r="190" spans="22:22" x14ac:dyDescent="0.35">
      <c r="V190" s="17"/>
    </row>
    <row r="191" spans="22:22" x14ac:dyDescent="0.35">
      <c r="V191" s="17"/>
    </row>
    <row r="192" spans="22:22" x14ac:dyDescent="0.35">
      <c r="V192" s="17"/>
    </row>
    <row r="193" spans="22:22" x14ac:dyDescent="0.35">
      <c r="V193" s="17"/>
    </row>
    <row r="194" spans="22:22" x14ac:dyDescent="0.35">
      <c r="V194" s="17"/>
    </row>
    <row r="195" spans="22:22" x14ac:dyDescent="0.35">
      <c r="V195" s="17"/>
    </row>
    <row r="196" spans="22:22" x14ac:dyDescent="0.35">
      <c r="V196" s="17"/>
    </row>
    <row r="197" spans="22:22" x14ac:dyDescent="0.35">
      <c r="V197" s="17"/>
    </row>
    <row r="198" spans="22:22" x14ac:dyDescent="0.35">
      <c r="V198" s="17"/>
    </row>
    <row r="199" spans="22:22" x14ac:dyDescent="0.35">
      <c r="V199" s="17"/>
    </row>
    <row r="200" spans="22:22" x14ac:dyDescent="0.35">
      <c r="V200" s="17"/>
    </row>
    <row r="201" spans="22:22" x14ac:dyDescent="0.35">
      <c r="V201" s="17"/>
    </row>
    <row r="202" spans="22:22" x14ac:dyDescent="0.35">
      <c r="V202" s="17"/>
    </row>
    <row r="203" spans="22:22" x14ac:dyDescent="0.35">
      <c r="V203" s="17"/>
    </row>
    <row r="204" spans="22:22" x14ac:dyDescent="0.35">
      <c r="V204" s="17"/>
    </row>
    <row r="205" spans="22:22" x14ac:dyDescent="0.35">
      <c r="V205" s="17"/>
    </row>
    <row r="206" spans="22:22" x14ac:dyDescent="0.35">
      <c r="V206" s="17"/>
    </row>
    <row r="207" spans="22:22" x14ac:dyDescent="0.35">
      <c r="V207" s="17"/>
    </row>
    <row r="208" spans="22:22" x14ac:dyDescent="0.35">
      <c r="V208" s="17"/>
    </row>
    <row r="209" spans="22:22" x14ac:dyDescent="0.35">
      <c r="V209" s="17"/>
    </row>
    <row r="210" spans="22:22" x14ac:dyDescent="0.35">
      <c r="V210" s="17"/>
    </row>
    <row r="211" spans="22:22" x14ac:dyDescent="0.35">
      <c r="V211" s="17"/>
    </row>
    <row r="212" spans="22:22" x14ac:dyDescent="0.35">
      <c r="V212" s="17"/>
    </row>
    <row r="213" spans="22:22" x14ac:dyDescent="0.35">
      <c r="V213" s="17"/>
    </row>
    <row r="214" spans="22:22" x14ac:dyDescent="0.35">
      <c r="V214" s="17"/>
    </row>
    <row r="215" spans="22:22" x14ac:dyDescent="0.35">
      <c r="V215" s="17"/>
    </row>
    <row r="216" spans="22:22" x14ac:dyDescent="0.35">
      <c r="V216" s="17"/>
    </row>
    <row r="217" spans="22:22" x14ac:dyDescent="0.35">
      <c r="V217" s="17"/>
    </row>
    <row r="218" spans="22:22" x14ac:dyDescent="0.35">
      <c r="V218" s="17"/>
    </row>
    <row r="219" spans="22:22" x14ac:dyDescent="0.35">
      <c r="V219" s="17"/>
    </row>
    <row r="220" spans="22:22" x14ac:dyDescent="0.35">
      <c r="V220" s="17"/>
    </row>
    <row r="221" spans="22:22" x14ac:dyDescent="0.35">
      <c r="V221" s="17"/>
    </row>
    <row r="222" spans="22:22" x14ac:dyDescent="0.35">
      <c r="V222" s="17"/>
    </row>
    <row r="223" spans="22:22" x14ac:dyDescent="0.35">
      <c r="V223" s="17"/>
    </row>
    <row r="224" spans="22:22" x14ac:dyDescent="0.35">
      <c r="V224" s="17"/>
    </row>
    <row r="225" spans="22:22" x14ac:dyDescent="0.35">
      <c r="V225" s="17"/>
    </row>
    <row r="226" spans="22:22" x14ac:dyDescent="0.35">
      <c r="V226" s="17"/>
    </row>
    <row r="227" spans="22:22" x14ac:dyDescent="0.35">
      <c r="V227" s="17"/>
    </row>
    <row r="228" spans="22:22" x14ac:dyDescent="0.35">
      <c r="V228" s="17"/>
    </row>
    <row r="229" spans="22:22" x14ac:dyDescent="0.35">
      <c r="V229" s="17"/>
    </row>
    <row r="230" spans="22:22" x14ac:dyDescent="0.35">
      <c r="V230" s="17"/>
    </row>
    <row r="231" spans="22:22" x14ac:dyDescent="0.35">
      <c r="V231" s="17"/>
    </row>
    <row r="232" spans="22:22" x14ac:dyDescent="0.35">
      <c r="V232" s="17"/>
    </row>
    <row r="233" spans="22:22" x14ac:dyDescent="0.35">
      <c r="V233" s="17"/>
    </row>
    <row r="234" spans="22:22" x14ac:dyDescent="0.35">
      <c r="V234" s="17"/>
    </row>
    <row r="235" spans="22:22" x14ac:dyDescent="0.35">
      <c r="V235" s="17"/>
    </row>
    <row r="236" spans="22:22" x14ac:dyDescent="0.35">
      <c r="V236" s="17"/>
    </row>
    <row r="237" spans="22:22" x14ac:dyDescent="0.35">
      <c r="V237" s="17"/>
    </row>
    <row r="238" spans="22:22" x14ac:dyDescent="0.35">
      <c r="V238" s="17"/>
    </row>
    <row r="239" spans="22:22" x14ac:dyDescent="0.35">
      <c r="V239" s="17"/>
    </row>
    <row r="240" spans="22:22" x14ac:dyDescent="0.35">
      <c r="V240" s="17"/>
    </row>
    <row r="241" spans="22:22" x14ac:dyDescent="0.35">
      <c r="V241" s="17"/>
    </row>
    <row r="242" spans="22:22" x14ac:dyDescent="0.35">
      <c r="V242" s="17"/>
    </row>
    <row r="243" spans="22:22" x14ac:dyDescent="0.35">
      <c r="V243" s="17"/>
    </row>
    <row r="244" spans="22:22" x14ac:dyDescent="0.35">
      <c r="V244" s="17"/>
    </row>
    <row r="245" spans="22:22" x14ac:dyDescent="0.35">
      <c r="V245" s="17"/>
    </row>
    <row r="246" spans="22:22" x14ac:dyDescent="0.35">
      <c r="V246" s="17"/>
    </row>
    <row r="247" spans="22:22" x14ac:dyDescent="0.35">
      <c r="V247" s="17"/>
    </row>
    <row r="248" spans="22:22" x14ac:dyDescent="0.35">
      <c r="V248" s="17"/>
    </row>
    <row r="249" spans="22:22" x14ac:dyDescent="0.35">
      <c r="V249" s="17"/>
    </row>
    <row r="250" spans="22:22" x14ac:dyDescent="0.35">
      <c r="V250" s="17"/>
    </row>
    <row r="251" spans="22:22" x14ac:dyDescent="0.35">
      <c r="V251" s="17"/>
    </row>
    <row r="252" spans="22:22" x14ac:dyDescent="0.35">
      <c r="V252" s="17"/>
    </row>
    <row r="253" spans="22:22" x14ac:dyDescent="0.35">
      <c r="V253" s="17"/>
    </row>
    <row r="254" spans="22:22" x14ac:dyDescent="0.35">
      <c r="V254" s="17"/>
    </row>
    <row r="255" spans="22:22" x14ac:dyDescent="0.35">
      <c r="V255" s="17"/>
    </row>
    <row r="256" spans="22:22" x14ac:dyDescent="0.35">
      <c r="V256" s="17"/>
    </row>
    <row r="257" spans="22:22" x14ac:dyDescent="0.35">
      <c r="V257" s="17"/>
    </row>
    <row r="258" spans="22:22" x14ac:dyDescent="0.35">
      <c r="V258" s="17"/>
    </row>
    <row r="259" spans="22:22" x14ac:dyDescent="0.35">
      <c r="V259" s="17"/>
    </row>
    <row r="260" spans="22:22" x14ac:dyDescent="0.35">
      <c r="V260" s="17"/>
    </row>
    <row r="261" spans="22:22" x14ac:dyDescent="0.35">
      <c r="V261" s="17"/>
    </row>
    <row r="262" spans="22:22" x14ac:dyDescent="0.35">
      <c r="V262" s="17"/>
    </row>
    <row r="263" spans="22:22" x14ac:dyDescent="0.35">
      <c r="V263" s="17"/>
    </row>
    <row r="264" spans="22:22" x14ac:dyDescent="0.35">
      <c r="V264" s="17"/>
    </row>
    <row r="265" spans="22:22" x14ac:dyDescent="0.35">
      <c r="V265" s="17"/>
    </row>
    <row r="266" spans="22:22" x14ac:dyDescent="0.35">
      <c r="V266" s="17"/>
    </row>
    <row r="267" spans="22:22" x14ac:dyDescent="0.35">
      <c r="V267" s="17"/>
    </row>
    <row r="268" spans="22:22" x14ac:dyDescent="0.35">
      <c r="V268" s="17"/>
    </row>
    <row r="269" spans="22:22" x14ac:dyDescent="0.35">
      <c r="V269" s="17"/>
    </row>
    <row r="270" spans="22:22" x14ac:dyDescent="0.35">
      <c r="V270" s="17"/>
    </row>
    <row r="271" spans="22:22" x14ac:dyDescent="0.35">
      <c r="V271" s="17"/>
    </row>
    <row r="272" spans="22:22" x14ac:dyDescent="0.35">
      <c r="V272" s="17"/>
    </row>
    <row r="273" spans="22:22" x14ac:dyDescent="0.35">
      <c r="V273" s="17"/>
    </row>
    <row r="274" spans="22:22" x14ac:dyDescent="0.35">
      <c r="V274" s="17"/>
    </row>
    <row r="275" spans="22:22" x14ac:dyDescent="0.35">
      <c r="V275" s="17"/>
    </row>
    <row r="276" spans="22:22" x14ac:dyDescent="0.35">
      <c r="V276" s="17"/>
    </row>
    <row r="277" spans="22:22" x14ac:dyDescent="0.35">
      <c r="V277" s="17"/>
    </row>
    <row r="278" spans="22:22" x14ac:dyDescent="0.35">
      <c r="V278" s="17"/>
    </row>
    <row r="279" spans="22:22" x14ac:dyDescent="0.35">
      <c r="V279" s="17"/>
    </row>
    <row r="280" spans="22:22" x14ac:dyDescent="0.35">
      <c r="V280" s="17"/>
    </row>
    <row r="281" spans="22:22" x14ac:dyDescent="0.35">
      <c r="V281" s="17"/>
    </row>
    <row r="282" spans="22:22" x14ac:dyDescent="0.35">
      <c r="V282" s="17"/>
    </row>
    <row r="283" spans="22:22" x14ac:dyDescent="0.35">
      <c r="V283" s="17"/>
    </row>
    <row r="284" spans="22:22" x14ac:dyDescent="0.35">
      <c r="V284" s="17"/>
    </row>
    <row r="285" spans="22:22" x14ac:dyDescent="0.35">
      <c r="V285" s="17"/>
    </row>
    <row r="286" spans="22:22" x14ac:dyDescent="0.35">
      <c r="V286" s="17"/>
    </row>
    <row r="287" spans="22:22" x14ac:dyDescent="0.35">
      <c r="V287" s="17"/>
    </row>
    <row r="288" spans="22:22" x14ac:dyDescent="0.35">
      <c r="V288" s="17"/>
    </row>
    <row r="289" spans="22:22" x14ac:dyDescent="0.35">
      <c r="V289" s="17"/>
    </row>
    <row r="290" spans="22:22" x14ac:dyDescent="0.35">
      <c r="V290" s="17"/>
    </row>
    <row r="291" spans="22:22" x14ac:dyDescent="0.35">
      <c r="V291" s="17"/>
    </row>
    <row r="292" spans="22:22" x14ac:dyDescent="0.35">
      <c r="V292" s="17"/>
    </row>
    <row r="293" spans="22:22" x14ac:dyDescent="0.35">
      <c r="V293" s="17"/>
    </row>
    <row r="294" spans="22:22" x14ac:dyDescent="0.35">
      <c r="V294" s="17"/>
    </row>
    <row r="295" spans="22:22" x14ac:dyDescent="0.35">
      <c r="V295" s="17"/>
    </row>
    <row r="296" spans="22:22" x14ac:dyDescent="0.35">
      <c r="V296" s="17"/>
    </row>
    <row r="297" spans="22:22" x14ac:dyDescent="0.35">
      <c r="V297" s="17"/>
    </row>
    <row r="298" spans="22:22" x14ac:dyDescent="0.35">
      <c r="V298" s="17"/>
    </row>
    <row r="299" spans="22:22" x14ac:dyDescent="0.35">
      <c r="V299" s="17"/>
    </row>
    <row r="300" spans="22:22" x14ac:dyDescent="0.35">
      <c r="V300" s="17"/>
    </row>
    <row r="301" spans="22:22" x14ac:dyDescent="0.35">
      <c r="V301" s="17"/>
    </row>
    <row r="302" spans="22:22" x14ac:dyDescent="0.35">
      <c r="V302" s="17"/>
    </row>
    <row r="303" spans="22:22" x14ac:dyDescent="0.35">
      <c r="V303" s="17"/>
    </row>
    <row r="304" spans="22:22" x14ac:dyDescent="0.35">
      <c r="V304" s="17"/>
    </row>
    <row r="305" spans="22:22" x14ac:dyDescent="0.35">
      <c r="V305" s="17"/>
    </row>
    <row r="306" spans="22:22" x14ac:dyDescent="0.35">
      <c r="V306" s="17"/>
    </row>
    <row r="307" spans="22:22" x14ac:dyDescent="0.35">
      <c r="V307" s="17"/>
    </row>
    <row r="308" spans="22:22" x14ac:dyDescent="0.35">
      <c r="V308" s="17"/>
    </row>
    <row r="309" spans="22:22" x14ac:dyDescent="0.35">
      <c r="V309" s="17"/>
    </row>
    <row r="310" spans="22:22" x14ac:dyDescent="0.35">
      <c r="V310" s="17"/>
    </row>
    <row r="311" spans="22:22" x14ac:dyDescent="0.35">
      <c r="V311" s="17"/>
    </row>
    <row r="312" spans="22:22" x14ac:dyDescent="0.35">
      <c r="V312" s="17"/>
    </row>
    <row r="313" spans="22:22" x14ac:dyDescent="0.35">
      <c r="V313" s="17"/>
    </row>
    <row r="314" spans="22:22" x14ac:dyDescent="0.35">
      <c r="V314" s="17"/>
    </row>
    <row r="315" spans="22:22" x14ac:dyDescent="0.35">
      <c r="V315" s="17"/>
    </row>
    <row r="316" spans="22:22" x14ac:dyDescent="0.35">
      <c r="V316" s="17"/>
    </row>
    <row r="317" spans="22:22" x14ac:dyDescent="0.35">
      <c r="V317" s="17"/>
    </row>
    <row r="318" spans="22:22" x14ac:dyDescent="0.35">
      <c r="V318" s="17"/>
    </row>
    <row r="319" spans="22:22" x14ac:dyDescent="0.35">
      <c r="V319" s="17"/>
    </row>
    <row r="320" spans="22:22" x14ac:dyDescent="0.35">
      <c r="V320" s="17"/>
    </row>
    <row r="321" spans="22:22" x14ac:dyDescent="0.35">
      <c r="V321" s="17"/>
    </row>
    <row r="322" spans="22:22" x14ac:dyDescent="0.35">
      <c r="V322" s="17"/>
    </row>
    <row r="323" spans="22:22" x14ac:dyDescent="0.35">
      <c r="V323" s="17"/>
    </row>
    <row r="324" spans="22:22" x14ac:dyDescent="0.35">
      <c r="V324" s="17"/>
    </row>
    <row r="325" spans="22:22" x14ac:dyDescent="0.35">
      <c r="V325" s="17"/>
    </row>
    <row r="326" spans="22:22" x14ac:dyDescent="0.35">
      <c r="V326" s="17"/>
    </row>
    <row r="327" spans="22:22" x14ac:dyDescent="0.35">
      <c r="V327" s="17"/>
    </row>
    <row r="328" spans="22:22" x14ac:dyDescent="0.35">
      <c r="V328" s="17"/>
    </row>
    <row r="329" spans="22:22" x14ac:dyDescent="0.35">
      <c r="V329" s="17"/>
    </row>
    <row r="330" spans="22:22" x14ac:dyDescent="0.35">
      <c r="V330" s="17"/>
    </row>
    <row r="331" spans="22:22" x14ac:dyDescent="0.35">
      <c r="V331" s="17"/>
    </row>
    <row r="332" spans="22:22" x14ac:dyDescent="0.35">
      <c r="V332" s="17"/>
    </row>
    <row r="333" spans="22:22" x14ac:dyDescent="0.35">
      <c r="V333" s="17"/>
    </row>
    <row r="334" spans="22:22" x14ac:dyDescent="0.35">
      <c r="V334" s="17"/>
    </row>
    <row r="335" spans="22:22" x14ac:dyDescent="0.35">
      <c r="V335" s="17"/>
    </row>
    <row r="336" spans="22:22" x14ac:dyDescent="0.35">
      <c r="V336" s="17"/>
    </row>
    <row r="337" spans="22:22" x14ac:dyDescent="0.35">
      <c r="V337" s="17"/>
    </row>
    <row r="338" spans="22:22" x14ac:dyDescent="0.35">
      <c r="V338" s="17"/>
    </row>
    <row r="339" spans="22:22" x14ac:dyDescent="0.35">
      <c r="V339" s="17"/>
    </row>
    <row r="340" spans="22:22" x14ac:dyDescent="0.35">
      <c r="V340" s="17"/>
    </row>
    <row r="341" spans="22:22" x14ac:dyDescent="0.35">
      <c r="V341" s="17"/>
    </row>
    <row r="342" spans="22:22" x14ac:dyDescent="0.35">
      <c r="V342" s="17"/>
    </row>
    <row r="343" spans="22:22" x14ac:dyDescent="0.35">
      <c r="V343" s="17"/>
    </row>
    <row r="344" spans="22:22" x14ac:dyDescent="0.35">
      <c r="V344" s="17"/>
    </row>
    <row r="345" spans="22:22" x14ac:dyDescent="0.35">
      <c r="V345" s="17"/>
    </row>
    <row r="346" spans="22:22" x14ac:dyDescent="0.35">
      <c r="V346" s="17"/>
    </row>
    <row r="347" spans="22:22" x14ac:dyDescent="0.35">
      <c r="V347" s="17"/>
    </row>
    <row r="348" spans="22:22" x14ac:dyDescent="0.35">
      <c r="V348" s="17"/>
    </row>
    <row r="349" spans="22:22" x14ac:dyDescent="0.35">
      <c r="V349" s="17"/>
    </row>
    <row r="350" spans="22:22" x14ac:dyDescent="0.35">
      <c r="V350" s="17"/>
    </row>
    <row r="351" spans="22:22" x14ac:dyDescent="0.35">
      <c r="V351" s="17"/>
    </row>
    <row r="352" spans="22:22" x14ac:dyDescent="0.35">
      <c r="V352" s="17"/>
    </row>
    <row r="353" spans="22:22" x14ac:dyDescent="0.35">
      <c r="V353" s="17"/>
    </row>
    <row r="354" spans="22:22" x14ac:dyDescent="0.35">
      <c r="V354" s="17"/>
    </row>
    <row r="355" spans="22:22" x14ac:dyDescent="0.35">
      <c r="V355" s="17"/>
    </row>
    <row r="356" spans="22:22" x14ac:dyDescent="0.35">
      <c r="V356" s="17"/>
    </row>
    <row r="357" spans="22:22" x14ac:dyDescent="0.35">
      <c r="V357" s="17"/>
    </row>
    <row r="358" spans="22:22" x14ac:dyDescent="0.35">
      <c r="V358" s="17"/>
    </row>
    <row r="359" spans="22:22" x14ac:dyDescent="0.35">
      <c r="V359" s="17"/>
    </row>
    <row r="360" spans="22:22" x14ac:dyDescent="0.35">
      <c r="V360" s="17"/>
    </row>
    <row r="361" spans="22:22" x14ac:dyDescent="0.35">
      <c r="V361" s="17"/>
    </row>
    <row r="362" spans="22:22" x14ac:dyDescent="0.35">
      <c r="V362" s="17"/>
    </row>
    <row r="363" spans="22:22" x14ac:dyDescent="0.35">
      <c r="V363" s="17"/>
    </row>
    <row r="364" spans="22:22" x14ac:dyDescent="0.35">
      <c r="V364" s="17"/>
    </row>
    <row r="365" spans="22:22" x14ac:dyDescent="0.35">
      <c r="V365" s="17"/>
    </row>
    <row r="366" spans="22:22" x14ac:dyDescent="0.35">
      <c r="V366" s="17"/>
    </row>
    <row r="367" spans="22:22" x14ac:dyDescent="0.35">
      <c r="V367" s="17"/>
    </row>
    <row r="368" spans="22:22" x14ac:dyDescent="0.35">
      <c r="V368" s="17"/>
    </row>
    <row r="369" spans="22:22" x14ac:dyDescent="0.35">
      <c r="V369" s="17"/>
    </row>
    <row r="370" spans="22:22" x14ac:dyDescent="0.35">
      <c r="V370" s="17"/>
    </row>
    <row r="371" spans="22:22" x14ac:dyDescent="0.35">
      <c r="V371" s="17"/>
    </row>
    <row r="372" spans="22:22" x14ac:dyDescent="0.35">
      <c r="V372" s="17"/>
    </row>
    <row r="373" spans="22:22" x14ac:dyDescent="0.35">
      <c r="V373" s="17"/>
    </row>
    <row r="374" spans="22:22" x14ac:dyDescent="0.35">
      <c r="V374" s="17"/>
    </row>
    <row r="375" spans="22:22" x14ac:dyDescent="0.35">
      <c r="V375" s="17"/>
    </row>
    <row r="376" spans="22:22" x14ac:dyDescent="0.35">
      <c r="V376" s="17"/>
    </row>
    <row r="377" spans="22:22" x14ac:dyDescent="0.35">
      <c r="V377" s="17"/>
    </row>
    <row r="378" spans="22:22" x14ac:dyDescent="0.35">
      <c r="V378" s="17"/>
    </row>
    <row r="379" spans="22:22" x14ac:dyDescent="0.35">
      <c r="V379" s="17"/>
    </row>
    <row r="380" spans="22:22" x14ac:dyDescent="0.35">
      <c r="V380" s="17"/>
    </row>
    <row r="381" spans="22:22" x14ac:dyDescent="0.35">
      <c r="V381" s="17"/>
    </row>
    <row r="382" spans="22:22" x14ac:dyDescent="0.35">
      <c r="V382" s="17"/>
    </row>
    <row r="383" spans="22:22" x14ac:dyDescent="0.35">
      <c r="V383" s="17"/>
    </row>
    <row r="384" spans="22:22" x14ac:dyDescent="0.35">
      <c r="V384" s="17"/>
    </row>
    <row r="385" spans="22:22" x14ac:dyDescent="0.35">
      <c r="V385" s="17"/>
    </row>
    <row r="386" spans="22:22" x14ac:dyDescent="0.35">
      <c r="V386" s="17"/>
    </row>
    <row r="387" spans="22:22" x14ac:dyDescent="0.35">
      <c r="V387" s="17"/>
    </row>
    <row r="388" spans="22:22" x14ac:dyDescent="0.35">
      <c r="V388" s="17"/>
    </row>
    <row r="389" spans="22:22" x14ac:dyDescent="0.35">
      <c r="V389" s="17"/>
    </row>
    <row r="390" spans="22:22" x14ac:dyDescent="0.35">
      <c r="V390" s="17"/>
    </row>
    <row r="391" spans="22:22" x14ac:dyDescent="0.35">
      <c r="V391" s="17"/>
    </row>
    <row r="392" spans="22:22" x14ac:dyDescent="0.35">
      <c r="V392" s="17"/>
    </row>
    <row r="393" spans="22:22" x14ac:dyDescent="0.35">
      <c r="V393" s="17"/>
    </row>
    <row r="394" spans="22:22" x14ac:dyDescent="0.35">
      <c r="V394" s="17"/>
    </row>
    <row r="395" spans="22:22" x14ac:dyDescent="0.35">
      <c r="V395" s="17"/>
    </row>
    <row r="396" spans="22:22" x14ac:dyDescent="0.35">
      <c r="V396" s="17"/>
    </row>
    <row r="397" spans="22:22" x14ac:dyDescent="0.35">
      <c r="V397" s="17"/>
    </row>
    <row r="398" spans="22:22" x14ac:dyDescent="0.35">
      <c r="V398" s="17"/>
    </row>
    <row r="399" spans="22:22" x14ac:dyDescent="0.35">
      <c r="V399" s="17"/>
    </row>
    <row r="400" spans="22:22" x14ac:dyDescent="0.35">
      <c r="V400" s="17"/>
    </row>
    <row r="401" spans="22:22" x14ac:dyDescent="0.35">
      <c r="V401" s="17"/>
    </row>
    <row r="402" spans="22:22" x14ac:dyDescent="0.35">
      <c r="V402" s="17"/>
    </row>
    <row r="403" spans="22:22" x14ac:dyDescent="0.35">
      <c r="V403" s="17"/>
    </row>
    <row r="404" spans="22:22" x14ac:dyDescent="0.35">
      <c r="V404" s="17"/>
    </row>
    <row r="405" spans="22:22" x14ac:dyDescent="0.35">
      <c r="V405" s="17"/>
    </row>
    <row r="406" spans="22:22" x14ac:dyDescent="0.35">
      <c r="V406" s="17"/>
    </row>
    <row r="407" spans="22:22" x14ac:dyDescent="0.35">
      <c r="V407" s="17"/>
    </row>
    <row r="408" spans="22:22" x14ac:dyDescent="0.35">
      <c r="V408" s="17"/>
    </row>
    <row r="409" spans="22:22" x14ac:dyDescent="0.35">
      <c r="V409" s="17"/>
    </row>
    <row r="410" spans="22:22" x14ac:dyDescent="0.35">
      <c r="V410" s="17"/>
    </row>
    <row r="411" spans="22:22" x14ac:dyDescent="0.35">
      <c r="V411" s="17"/>
    </row>
    <row r="412" spans="22:22" x14ac:dyDescent="0.35">
      <c r="V412" s="17"/>
    </row>
    <row r="413" spans="22:22" x14ac:dyDescent="0.35">
      <c r="V413" s="17"/>
    </row>
    <row r="414" spans="22:22" x14ac:dyDescent="0.35">
      <c r="V414" s="17"/>
    </row>
    <row r="415" spans="22:22" x14ac:dyDescent="0.35">
      <c r="V415" s="17"/>
    </row>
    <row r="416" spans="22:22" x14ac:dyDescent="0.35">
      <c r="V416" s="17"/>
    </row>
    <row r="417" spans="22:22" x14ac:dyDescent="0.35">
      <c r="V417" s="17"/>
    </row>
    <row r="418" spans="22:22" x14ac:dyDescent="0.35">
      <c r="V418" s="17"/>
    </row>
    <row r="419" spans="22:22" x14ac:dyDescent="0.35">
      <c r="V419" s="17"/>
    </row>
    <row r="420" spans="22:22" x14ac:dyDescent="0.35">
      <c r="V420" s="17"/>
    </row>
    <row r="421" spans="22:22" x14ac:dyDescent="0.35">
      <c r="V421" s="17"/>
    </row>
    <row r="422" spans="22:22" x14ac:dyDescent="0.35">
      <c r="V422" s="17"/>
    </row>
    <row r="423" spans="22:22" x14ac:dyDescent="0.35">
      <c r="V423" s="17"/>
    </row>
    <row r="424" spans="22:22" x14ac:dyDescent="0.35">
      <c r="V424" s="17"/>
    </row>
    <row r="425" spans="22:22" x14ac:dyDescent="0.35">
      <c r="V425" s="17"/>
    </row>
    <row r="426" spans="22:22" x14ac:dyDescent="0.35">
      <c r="V426" s="17"/>
    </row>
    <row r="427" spans="22:22" x14ac:dyDescent="0.35">
      <c r="V427" s="17"/>
    </row>
    <row r="428" spans="22:22" x14ac:dyDescent="0.35">
      <c r="V428" s="17"/>
    </row>
    <row r="429" spans="22:22" x14ac:dyDescent="0.35">
      <c r="V429" s="17"/>
    </row>
    <row r="430" spans="22:22" x14ac:dyDescent="0.35">
      <c r="V430" s="17"/>
    </row>
    <row r="431" spans="22:22" x14ac:dyDescent="0.35">
      <c r="V431" s="17"/>
    </row>
    <row r="432" spans="22:22" x14ac:dyDescent="0.35">
      <c r="V432" s="17"/>
    </row>
    <row r="433" spans="22:22" x14ac:dyDescent="0.35">
      <c r="V433" s="17"/>
    </row>
    <row r="434" spans="22:22" x14ac:dyDescent="0.35">
      <c r="V434" s="17"/>
    </row>
    <row r="435" spans="22:22" x14ac:dyDescent="0.35">
      <c r="V435" s="17"/>
    </row>
    <row r="436" spans="22:22" x14ac:dyDescent="0.35">
      <c r="V436" s="17"/>
    </row>
    <row r="437" spans="22:22" x14ac:dyDescent="0.35">
      <c r="V437" s="17"/>
    </row>
    <row r="438" spans="22:22" x14ac:dyDescent="0.35">
      <c r="V438" s="17"/>
    </row>
    <row r="439" spans="22:22" x14ac:dyDescent="0.35">
      <c r="V439" s="17"/>
    </row>
    <row r="440" spans="22:22" x14ac:dyDescent="0.35">
      <c r="V440" s="17"/>
    </row>
    <row r="441" spans="22:22" x14ac:dyDescent="0.35">
      <c r="V441" s="17"/>
    </row>
    <row r="442" spans="22:22" x14ac:dyDescent="0.35">
      <c r="V442" s="17"/>
    </row>
    <row r="443" spans="22:22" x14ac:dyDescent="0.35">
      <c r="V443" s="17"/>
    </row>
    <row r="444" spans="22:22" x14ac:dyDescent="0.35">
      <c r="V444" s="17"/>
    </row>
    <row r="445" spans="22:22" x14ac:dyDescent="0.35">
      <c r="V445" s="17"/>
    </row>
    <row r="446" spans="22:22" x14ac:dyDescent="0.35">
      <c r="V446" s="17"/>
    </row>
    <row r="447" spans="22:22" x14ac:dyDescent="0.35">
      <c r="V447" s="17"/>
    </row>
    <row r="448" spans="22:22" x14ac:dyDescent="0.35">
      <c r="V448" s="17"/>
    </row>
    <row r="449" spans="22:22" x14ac:dyDescent="0.35">
      <c r="V449" s="17"/>
    </row>
    <row r="450" spans="22:22" x14ac:dyDescent="0.35">
      <c r="V450" s="17"/>
    </row>
    <row r="451" spans="22:22" x14ac:dyDescent="0.35">
      <c r="V451" s="17"/>
    </row>
    <row r="452" spans="22:22" x14ac:dyDescent="0.35">
      <c r="V452" s="17"/>
    </row>
    <row r="453" spans="22:22" x14ac:dyDescent="0.35">
      <c r="V453" s="17"/>
    </row>
    <row r="454" spans="22:22" x14ac:dyDescent="0.35">
      <c r="V454" s="17"/>
    </row>
    <row r="455" spans="22:22" x14ac:dyDescent="0.35">
      <c r="V455" s="17"/>
    </row>
    <row r="456" spans="22:22" x14ac:dyDescent="0.35">
      <c r="V456" s="17"/>
    </row>
    <row r="457" spans="22:22" x14ac:dyDescent="0.35">
      <c r="V457" s="17"/>
    </row>
    <row r="458" spans="22:22" x14ac:dyDescent="0.35">
      <c r="V458" s="17"/>
    </row>
    <row r="459" spans="22:22" x14ac:dyDescent="0.35">
      <c r="V459" s="17"/>
    </row>
    <row r="460" spans="22:22" x14ac:dyDescent="0.35">
      <c r="V460" s="17"/>
    </row>
    <row r="461" spans="22:22" x14ac:dyDescent="0.35">
      <c r="V461" s="17"/>
    </row>
    <row r="462" spans="22:22" x14ac:dyDescent="0.35">
      <c r="V462" s="17"/>
    </row>
    <row r="463" spans="22:22" x14ac:dyDescent="0.35">
      <c r="V463" s="17"/>
    </row>
    <row r="464" spans="22:22" x14ac:dyDescent="0.35">
      <c r="V464" s="17"/>
    </row>
    <row r="465" spans="22:22" x14ac:dyDescent="0.35">
      <c r="V465" s="17"/>
    </row>
    <row r="466" spans="22:22" x14ac:dyDescent="0.35">
      <c r="V466" s="17"/>
    </row>
    <row r="467" spans="22:22" x14ac:dyDescent="0.35">
      <c r="V467" s="17"/>
    </row>
    <row r="468" spans="22:22" x14ac:dyDescent="0.35">
      <c r="V468" s="17"/>
    </row>
    <row r="469" spans="22:22" x14ac:dyDescent="0.35">
      <c r="V469" s="17"/>
    </row>
    <row r="470" spans="22:22" x14ac:dyDescent="0.35">
      <c r="V470" s="17"/>
    </row>
    <row r="471" spans="22:22" x14ac:dyDescent="0.35">
      <c r="V471" s="17"/>
    </row>
    <row r="472" spans="22:22" x14ac:dyDescent="0.35">
      <c r="V472" s="17"/>
    </row>
    <row r="473" spans="22:22" x14ac:dyDescent="0.35">
      <c r="V473" s="17"/>
    </row>
    <row r="474" spans="22:22" x14ac:dyDescent="0.35">
      <c r="V474" s="17"/>
    </row>
    <row r="475" spans="22:22" x14ac:dyDescent="0.35">
      <c r="V475" s="17"/>
    </row>
    <row r="476" spans="22:22" x14ac:dyDescent="0.35">
      <c r="V476" s="17"/>
    </row>
    <row r="477" spans="22:22" x14ac:dyDescent="0.35">
      <c r="V477" s="17"/>
    </row>
    <row r="478" spans="22:22" x14ac:dyDescent="0.35">
      <c r="V478" s="17"/>
    </row>
    <row r="479" spans="22:22" x14ac:dyDescent="0.35">
      <c r="V479" s="17"/>
    </row>
    <row r="480" spans="22:22" x14ac:dyDescent="0.35">
      <c r="V480" s="17"/>
    </row>
    <row r="481" spans="22:22" x14ac:dyDescent="0.35">
      <c r="V481" s="17"/>
    </row>
    <row r="482" spans="22:22" x14ac:dyDescent="0.35">
      <c r="V482" s="17"/>
    </row>
    <row r="483" spans="22:22" x14ac:dyDescent="0.35">
      <c r="V483" s="17"/>
    </row>
    <row r="484" spans="22:22" x14ac:dyDescent="0.35">
      <c r="V484" s="17"/>
    </row>
    <row r="485" spans="22:22" x14ac:dyDescent="0.35">
      <c r="V485" s="17"/>
    </row>
    <row r="486" spans="22:22" x14ac:dyDescent="0.35">
      <c r="V486" s="17"/>
    </row>
    <row r="487" spans="22:22" x14ac:dyDescent="0.35">
      <c r="V487" s="17"/>
    </row>
    <row r="488" spans="22:22" x14ac:dyDescent="0.35">
      <c r="V488" s="17"/>
    </row>
    <row r="489" spans="22:22" x14ac:dyDescent="0.35">
      <c r="V489" s="17"/>
    </row>
    <row r="490" spans="22:22" x14ac:dyDescent="0.35">
      <c r="V490" s="17"/>
    </row>
    <row r="491" spans="22:22" x14ac:dyDescent="0.35">
      <c r="V491" s="17"/>
    </row>
    <row r="492" spans="22:22" x14ac:dyDescent="0.35">
      <c r="V492" s="17"/>
    </row>
    <row r="493" spans="22:22" x14ac:dyDescent="0.35">
      <c r="V493" s="17"/>
    </row>
    <row r="494" spans="22:22" x14ac:dyDescent="0.35">
      <c r="V494" s="17"/>
    </row>
    <row r="495" spans="22:22" x14ac:dyDescent="0.35">
      <c r="V495" s="17"/>
    </row>
    <row r="496" spans="22:22" x14ac:dyDescent="0.35">
      <c r="V496" s="17"/>
    </row>
    <row r="497" spans="22:22" x14ac:dyDescent="0.35">
      <c r="V497" s="17"/>
    </row>
    <row r="498" spans="22:22" x14ac:dyDescent="0.35">
      <c r="V498" s="17"/>
    </row>
    <row r="499" spans="22:22" x14ac:dyDescent="0.35">
      <c r="V499" s="17"/>
    </row>
    <row r="500" spans="22:22" x14ac:dyDescent="0.35">
      <c r="V500" s="17"/>
    </row>
    <row r="501" spans="22:22" x14ac:dyDescent="0.35">
      <c r="V501" s="17"/>
    </row>
    <row r="502" spans="22:22" x14ac:dyDescent="0.35">
      <c r="V502" s="17"/>
    </row>
    <row r="503" spans="22:22" x14ac:dyDescent="0.35">
      <c r="V503" s="17"/>
    </row>
    <row r="504" spans="22:22" x14ac:dyDescent="0.35">
      <c r="V504" s="17"/>
    </row>
    <row r="505" spans="22:22" x14ac:dyDescent="0.35">
      <c r="V505" s="17"/>
    </row>
    <row r="506" spans="22:22" x14ac:dyDescent="0.35">
      <c r="V506" s="17"/>
    </row>
    <row r="507" spans="22:22" x14ac:dyDescent="0.35">
      <c r="V507" s="17"/>
    </row>
    <row r="508" spans="22:22" x14ac:dyDescent="0.35">
      <c r="V508" s="17"/>
    </row>
    <row r="509" spans="22:22" x14ac:dyDescent="0.35">
      <c r="V509" s="17"/>
    </row>
    <row r="510" spans="22:22" x14ac:dyDescent="0.35">
      <c r="V510" s="17"/>
    </row>
    <row r="511" spans="22:22" x14ac:dyDescent="0.35">
      <c r="V511" s="17"/>
    </row>
    <row r="512" spans="22:22" x14ac:dyDescent="0.35">
      <c r="V512" s="17"/>
    </row>
    <row r="513" spans="22:22" x14ac:dyDescent="0.35">
      <c r="V513" s="17"/>
    </row>
    <row r="514" spans="22:22" x14ac:dyDescent="0.35">
      <c r="V514" s="17"/>
    </row>
    <row r="515" spans="22:22" x14ac:dyDescent="0.35">
      <c r="V515" s="17"/>
    </row>
    <row r="516" spans="22:22" x14ac:dyDescent="0.35">
      <c r="V516" s="17"/>
    </row>
    <row r="517" spans="22:22" x14ac:dyDescent="0.35">
      <c r="V517" s="17"/>
    </row>
    <row r="518" spans="22:22" x14ac:dyDescent="0.35">
      <c r="V518" s="17"/>
    </row>
    <row r="519" spans="22:22" x14ac:dyDescent="0.35">
      <c r="V519" s="17"/>
    </row>
    <row r="520" spans="22:22" x14ac:dyDescent="0.35">
      <c r="V520" s="17"/>
    </row>
    <row r="521" spans="22:22" x14ac:dyDescent="0.35">
      <c r="V521" s="17"/>
    </row>
    <row r="522" spans="22:22" x14ac:dyDescent="0.35">
      <c r="V522" s="17"/>
    </row>
    <row r="523" spans="22:22" x14ac:dyDescent="0.35">
      <c r="V523" s="17"/>
    </row>
    <row r="524" spans="22:22" x14ac:dyDescent="0.35">
      <c r="V524" s="17"/>
    </row>
    <row r="525" spans="22:22" x14ac:dyDescent="0.35">
      <c r="V525" s="17"/>
    </row>
    <row r="526" spans="22:22" x14ac:dyDescent="0.35">
      <c r="V526" s="17"/>
    </row>
    <row r="527" spans="22:22" x14ac:dyDescent="0.35">
      <c r="V527" s="17"/>
    </row>
    <row r="528" spans="22:22" x14ac:dyDescent="0.35">
      <c r="V528" s="17"/>
    </row>
    <row r="529" spans="22:22" x14ac:dyDescent="0.35">
      <c r="V529" s="17"/>
    </row>
    <row r="530" spans="22:22" x14ac:dyDescent="0.35">
      <c r="V530" s="17"/>
    </row>
    <row r="531" spans="22:22" x14ac:dyDescent="0.35">
      <c r="V531" s="17"/>
    </row>
    <row r="532" spans="22:22" x14ac:dyDescent="0.35">
      <c r="V532" s="17"/>
    </row>
    <row r="533" spans="22:22" x14ac:dyDescent="0.35">
      <c r="V533" s="17"/>
    </row>
    <row r="534" spans="22:22" x14ac:dyDescent="0.35">
      <c r="V534" s="17"/>
    </row>
    <row r="535" spans="22:22" x14ac:dyDescent="0.35">
      <c r="V535" s="17"/>
    </row>
    <row r="536" spans="22:22" x14ac:dyDescent="0.35">
      <c r="V536" s="17"/>
    </row>
    <row r="537" spans="22:22" x14ac:dyDescent="0.35">
      <c r="V537" s="17"/>
    </row>
    <row r="538" spans="22:22" x14ac:dyDescent="0.35">
      <c r="V538" s="17"/>
    </row>
    <row r="539" spans="22:22" x14ac:dyDescent="0.35">
      <c r="V539" s="17"/>
    </row>
    <row r="540" spans="22:22" x14ac:dyDescent="0.35">
      <c r="V540" s="17"/>
    </row>
    <row r="541" spans="22:22" x14ac:dyDescent="0.35">
      <c r="V541" s="17"/>
    </row>
    <row r="542" spans="22:22" x14ac:dyDescent="0.35">
      <c r="V542" s="17"/>
    </row>
    <row r="543" spans="22:22" x14ac:dyDescent="0.35">
      <c r="V543" s="17"/>
    </row>
    <row r="544" spans="22:22" x14ac:dyDescent="0.35">
      <c r="V544" s="17"/>
    </row>
    <row r="545" spans="22:22" x14ac:dyDescent="0.35">
      <c r="V545" s="17"/>
    </row>
    <row r="546" spans="22:22" x14ac:dyDescent="0.35">
      <c r="V546" s="17"/>
    </row>
    <row r="547" spans="22:22" x14ac:dyDescent="0.35">
      <c r="V547" s="17"/>
    </row>
    <row r="548" spans="22:22" x14ac:dyDescent="0.35">
      <c r="V548" s="17"/>
    </row>
    <row r="549" spans="22:22" x14ac:dyDescent="0.35">
      <c r="V549" s="17"/>
    </row>
    <row r="550" spans="22:22" x14ac:dyDescent="0.35">
      <c r="V550" s="17"/>
    </row>
    <row r="551" spans="22:22" x14ac:dyDescent="0.35">
      <c r="V551" s="17"/>
    </row>
    <row r="552" spans="22:22" x14ac:dyDescent="0.35">
      <c r="V552" s="17"/>
    </row>
    <row r="553" spans="22:22" x14ac:dyDescent="0.35">
      <c r="V553" s="17"/>
    </row>
    <row r="554" spans="22:22" x14ac:dyDescent="0.35">
      <c r="V554" s="17"/>
    </row>
    <row r="555" spans="22:22" x14ac:dyDescent="0.35">
      <c r="V555" s="17"/>
    </row>
    <row r="556" spans="22:22" x14ac:dyDescent="0.35">
      <c r="V556" s="17"/>
    </row>
    <row r="557" spans="22:22" x14ac:dyDescent="0.35">
      <c r="V557" s="17"/>
    </row>
    <row r="558" spans="22:22" x14ac:dyDescent="0.35">
      <c r="V558" s="17"/>
    </row>
    <row r="559" spans="22:22" x14ac:dyDescent="0.35">
      <c r="V559" s="17"/>
    </row>
    <row r="560" spans="22:22" x14ac:dyDescent="0.35">
      <c r="V560" s="17"/>
    </row>
    <row r="561" spans="22:22" x14ac:dyDescent="0.35">
      <c r="V561" s="17"/>
    </row>
    <row r="562" spans="22:22" x14ac:dyDescent="0.35">
      <c r="V562" s="17"/>
    </row>
    <row r="563" spans="22:22" x14ac:dyDescent="0.35">
      <c r="V563" s="17"/>
    </row>
    <row r="564" spans="22:22" x14ac:dyDescent="0.35">
      <c r="V564" s="17"/>
    </row>
    <row r="565" spans="22:22" x14ac:dyDescent="0.35">
      <c r="V565" s="17"/>
    </row>
    <row r="566" spans="22:22" x14ac:dyDescent="0.35">
      <c r="V566" s="17"/>
    </row>
    <row r="567" spans="22:22" x14ac:dyDescent="0.35">
      <c r="V567" s="17"/>
    </row>
    <row r="568" spans="22:22" x14ac:dyDescent="0.35">
      <c r="V568" s="17"/>
    </row>
    <row r="569" spans="22:22" x14ac:dyDescent="0.35">
      <c r="V569" s="17"/>
    </row>
    <row r="570" spans="22:22" x14ac:dyDescent="0.35">
      <c r="V570" s="17"/>
    </row>
    <row r="571" spans="22:22" x14ac:dyDescent="0.35">
      <c r="V571" s="17"/>
    </row>
    <row r="572" spans="22:22" x14ac:dyDescent="0.35">
      <c r="V572" s="17"/>
    </row>
    <row r="573" spans="22:22" x14ac:dyDescent="0.35">
      <c r="V573" s="17"/>
    </row>
    <row r="574" spans="22:22" x14ac:dyDescent="0.35">
      <c r="V574" s="17"/>
    </row>
    <row r="575" spans="22:22" x14ac:dyDescent="0.35">
      <c r="V575" s="17"/>
    </row>
    <row r="576" spans="22:22" x14ac:dyDescent="0.35">
      <c r="V576" s="17"/>
    </row>
    <row r="577" spans="22:22" x14ac:dyDescent="0.35">
      <c r="V577" s="17"/>
    </row>
    <row r="578" spans="22:22" x14ac:dyDescent="0.35">
      <c r="V578" s="17"/>
    </row>
    <row r="579" spans="22:22" x14ac:dyDescent="0.35">
      <c r="V579" s="17"/>
    </row>
    <row r="580" spans="22:22" x14ac:dyDescent="0.35">
      <c r="V580" s="17"/>
    </row>
    <row r="581" spans="22:22" x14ac:dyDescent="0.35">
      <c r="V581" s="17"/>
    </row>
    <row r="582" spans="22:22" x14ac:dyDescent="0.35">
      <c r="V582" s="17"/>
    </row>
    <row r="583" spans="22:22" x14ac:dyDescent="0.35">
      <c r="V583" s="17"/>
    </row>
    <row r="584" spans="22:22" x14ac:dyDescent="0.35">
      <c r="V584" s="17"/>
    </row>
    <row r="585" spans="22:22" x14ac:dyDescent="0.35">
      <c r="V585" s="17"/>
    </row>
    <row r="586" spans="22:22" x14ac:dyDescent="0.35">
      <c r="V586" s="17"/>
    </row>
    <row r="587" spans="22:22" x14ac:dyDescent="0.35">
      <c r="V587" s="17"/>
    </row>
    <row r="588" spans="22:22" x14ac:dyDescent="0.35">
      <c r="V588" s="17"/>
    </row>
    <row r="589" spans="22:22" x14ac:dyDescent="0.35">
      <c r="V589" s="17"/>
    </row>
    <row r="590" spans="22:22" x14ac:dyDescent="0.35">
      <c r="V590" s="17"/>
    </row>
    <row r="591" spans="22:22" x14ac:dyDescent="0.35">
      <c r="V591" s="17"/>
    </row>
    <row r="592" spans="22:22" x14ac:dyDescent="0.35">
      <c r="V592" s="17"/>
    </row>
    <row r="593" spans="22:22" x14ac:dyDescent="0.35">
      <c r="V593" s="17"/>
    </row>
    <row r="594" spans="22:22" x14ac:dyDescent="0.35">
      <c r="V594" s="17"/>
    </row>
    <row r="595" spans="22:22" x14ac:dyDescent="0.35">
      <c r="V595" s="17"/>
    </row>
    <row r="596" spans="22:22" x14ac:dyDescent="0.35">
      <c r="V596" s="17"/>
    </row>
    <row r="597" spans="22:22" x14ac:dyDescent="0.35">
      <c r="V597" s="17"/>
    </row>
    <row r="598" spans="22:22" x14ac:dyDescent="0.35">
      <c r="V598" s="17"/>
    </row>
    <row r="599" spans="22:22" x14ac:dyDescent="0.35">
      <c r="V599" s="17"/>
    </row>
    <row r="600" spans="22:22" x14ac:dyDescent="0.35">
      <c r="V600" s="17"/>
    </row>
    <row r="601" spans="22:22" x14ac:dyDescent="0.35">
      <c r="V601" s="17"/>
    </row>
    <row r="602" spans="22:22" x14ac:dyDescent="0.35">
      <c r="V602" s="17"/>
    </row>
    <row r="603" spans="22:22" x14ac:dyDescent="0.35">
      <c r="V603" s="17"/>
    </row>
    <row r="604" spans="22:22" x14ac:dyDescent="0.35">
      <c r="V604" s="17"/>
    </row>
    <row r="605" spans="22:22" x14ac:dyDescent="0.35">
      <c r="V605" s="17"/>
    </row>
    <row r="606" spans="22:22" x14ac:dyDescent="0.35">
      <c r="V606" s="17"/>
    </row>
    <row r="607" spans="22:22" x14ac:dyDescent="0.35">
      <c r="V607" s="17"/>
    </row>
    <row r="608" spans="22:22" x14ac:dyDescent="0.35">
      <c r="V608" s="17"/>
    </row>
    <row r="609" spans="22:22" x14ac:dyDescent="0.35">
      <c r="V609" s="17"/>
    </row>
    <row r="610" spans="22:22" x14ac:dyDescent="0.35">
      <c r="V610" s="17"/>
    </row>
    <row r="611" spans="22:22" x14ac:dyDescent="0.35">
      <c r="V611" s="17"/>
    </row>
    <row r="612" spans="22:22" x14ac:dyDescent="0.35">
      <c r="V612" s="17"/>
    </row>
    <row r="613" spans="22:22" x14ac:dyDescent="0.35">
      <c r="V613" s="17"/>
    </row>
    <row r="614" spans="22:22" x14ac:dyDescent="0.35">
      <c r="V614" s="17"/>
    </row>
    <row r="615" spans="22:22" x14ac:dyDescent="0.35">
      <c r="V615" s="17"/>
    </row>
    <row r="616" spans="22:22" x14ac:dyDescent="0.35">
      <c r="V616" s="17"/>
    </row>
    <row r="617" spans="22:22" x14ac:dyDescent="0.35">
      <c r="V617" s="17"/>
    </row>
    <row r="618" spans="22:22" x14ac:dyDescent="0.35">
      <c r="V618" s="17"/>
    </row>
    <row r="619" spans="22:22" x14ac:dyDescent="0.35">
      <c r="V619" s="17"/>
    </row>
    <row r="620" spans="22:22" x14ac:dyDescent="0.35">
      <c r="V620" s="17"/>
    </row>
    <row r="621" spans="22:22" x14ac:dyDescent="0.35">
      <c r="V621" s="17"/>
    </row>
    <row r="622" spans="22:22" x14ac:dyDescent="0.35">
      <c r="V622" s="17"/>
    </row>
    <row r="623" spans="22:22" x14ac:dyDescent="0.35">
      <c r="V623" s="17"/>
    </row>
    <row r="624" spans="22:22" x14ac:dyDescent="0.35">
      <c r="V624" s="17"/>
    </row>
    <row r="625" spans="22:22" x14ac:dyDescent="0.35">
      <c r="V625" s="17"/>
    </row>
    <row r="626" spans="22:22" x14ac:dyDescent="0.35">
      <c r="V626" s="17"/>
    </row>
    <row r="627" spans="22:22" x14ac:dyDescent="0.35">
      <c r="V627" s="17"/>
    </row>
    <row r="628" spans="22:22" x14ac:dyDescent="0.35">
      <c r="V628" s="17"/>
    </row>
    <row r="629" spans="22:22" x14ac:dyDescent="0.35">
      <c r="V629" s="17"/>
    </row>
    <row r="630" spans="22:22" x14ac:dyDescent="0.35">
      <c r="V630" s="17"/>
    </row>
    <row r="631" spans="22:22" x14ac:dyDescent="0.35">
      <c r="V631" s="17"/>
    </row>
    <row r="632" spans="22:22" x14ac:dyDescent="0.35">
      <c r="V632" s="17"/>
    </row>
    <row r="633" spans="22:22" x14ac:dyDescent="0.35">
      <c r="V633" s="17"/>
    </row>
    <row r="634" spans="22:22" x14ac:dyDescent="0.35">
      <c r="V634" s="17"/>
    </row>
    <row r="635" spans="22:22" x14ac:dyDescent="0.35">
      <c r="V635" s="17"/>
    </row>
    <row r="636" spans="22:22" x14ac:dyDescent="0.35">
      <c r="V636" s="17"/>
    </row>
    <row r="637" spans="22:22" x14ac:dyDescent="0.35">
      <c r="V637" s="17"/>
    </row>
    <row r="638" spans="22:22" x14ac:dyDescent="0.35">
      <c r="V638" s="17"/>
    </row>
    <row r="639" spans="22:22" x14ac:dyDescent="0.35">
      <c r="V639" s="17"/>
    </row>
    <row r="640" spans="22:22" x14ac:dyDescent="0.35">
      <c r="V640" s="17"/>
    </row>
    <row r="641" spans="22:22" x14ac:dyDescent="0.35">
      <c r="V641" s="17"/>
    </row>
    <row r="642" spans="22:22" x14ac:dyDescent="0.35">
      <c r="V642" s="17"/>
    </row>
    <row r="643" spans="22:22" x14ac:dyDescent="0.35">
      <c r="V643" s="17"/>
    </row>
    <row r="644" spans="22:22" x14ac:dyDescent="0.35">
      <c r="V644" s="17"/>
    </row>
    <row r="645" spans="22:22" x14ac:dyDescent="0.35">
      <c r="V645" s="17"/>
    </row>
    <row r="646" spans="22:22" x14ac:dyDescent="0.35">
      <c r="V646" s="17"/>
    </row>
    <row r="647" spans="22:22" x14ac:dyDescent="0.35">
      <c r="V647" s="17"/>
    </row>
    <row r="648" spans="22:22" x14ac:dyDescent="0.35">
      <c r="V648" s="17"/>
    </row>
    <row r="649" spans="22:22" x14ac:dyDescent="0.35">
      <c r="V649" s="17"/>
    </row>
    <row r="650" spans="22:22" x14ac:dyDescent="0.35">
      <c r="V650" s="17"/>
    </row>
    <row r="651" spans="22:22" x14ac:dyDescent="0.35">
      <c r="V651" s="17"/>
    </row>
    <row r="652" spans="22:22" x14ac:dyDescent="0.35">
      <c r="V652" s="17"/>
    </row>
    <row r="653" spans="22:22" x14ac:dyDescent="0.35">
      <c r="V653" s="17"/>
    </row>
    <row r="654" spans="22:22" x14ac:dyDescent="0.35">
      <c r="V654" s="17"/>
    </row>
    <row r="655" spans="22:22" x14ac:dyDescent="0.35">
      <c r="V655" s="17"/>
    </row>
    <row r="656" spans="22:22" x14ac:dyDescent="0.35">
      <c r="V656" s="17"/>
    </row>
    <row r="657" spans="22:22" x14ac:dyDescent="0.35">
      <c r="V657" s="17"/>
    </row>
    <row r="658" spans="22:22" x14ac:dyDescent="0.35">
      <c r="V658" s="17"/>
    </row>
    <row r="659" spans="22:22" x14ac:dyDescent="0.35">
      <c r="V659" s="17"/>
    </row>
    <row r="660" spans="22:22" x14ac:dyDescent="0.35">
      <c r="V660" s="17"/>
    </row>
    <row r="661" spans="22:22" x14ac:dyDescent="0.35">
      <c r="V661" s="17"/>
    </row>
    <row r="662" spans="22:22" x14ac:dyDescent="0.35">
      <c r="V662" s="17"/>
    </row>
    <row r="663" spans="22:22" x14ac:dyDescent="0.35">
      <c r="V663" s="17"/>
    </row>
    <row r="664" spans="22:22" x14ac:dyDescent="0.35">
      <c r="V664" s="17"/>
    </row>
    <row r="665" spans="22:22" x14ac:dyDescent="0.35">
      <c r="V665" s="17"/>
    </row>
    <row r="666" spans="22:22" x14ac:dyDescent="0.35">
      <c r="V666" s="17"/>
    </row>
    <row r="667" spans="22:22" x14ac:dyDescent="0.35">
      <c r="V667" s="17"/>
    </row>
    <row r="668" spans="22:22" x14ac:dyDescent="0.35">
      <c r="V668" s="17"/>
    </row>
    <row r="669" spans="22:22" x14ac:dyDescent="0.35">
      <c r="V669" s="17"/>
    </row>
    <row r="670" spans="22:22" x14ac:dyDescent="0.35">
      <c r="V670" s="17"/>
    </row>
    <row r="671" spans="22:22" x14ac:dyDescent="0.35">
      <c r="V671" s="17"/>
    </row>
    <row r="672" spans="22:22" x14ac:dyDescent="0.35">
      <c r="V672" s="17"/>
    </row>
    <row r="673" spans="22:22" x14ac:dyDescent="0.35">
      <c r="V673" s="17"/>
    </row>
    <row r="674" spans="22:22" x14ac:dyDescent="0.35">
      <c r="V674" s="17"/>
    </row>
    <row r="675" spans="22:22" x14ac:dyDescent="0.35">
      <c r="V675" s="17"/>
    </row>
    <row r="676" spans="22:22" x14ac:dyDescent="0.35">
      <c r="V676" s="17"/>
    </row>
    <row r="677" spans="22:22" x14ac:dyDescent="0.35">
      <c r="V677" s="17"/>
    </row>
    <row r="678" spans="22:22" x14ac:dyDescent="0.35">
      <c r="V678" s="17"/>
    </row>
    <row r="679" spans="22:22" x14ac:dyDescent="0.35">
      <c r="V679" s="17"/>
    </row>
    <row r="680" spans="22:22" x14ac:dyDescent="0.35">
      <c r="V680" s="17"/>
    </row>
    <row r="681" spans="22:22" x14ac:dyDescent="0.35">
      <c r="V681" s="17"/>
    </row>
    <row r="682" spans="22:22" x14ac:dyDescent="0.35">
      <c r="V682" s="17"/>
    </row>
    <row r="683" spans="22:22" x14ac:dyDescent="0.35">
      <c r="V683" s="17"/>
    </row>
    <row r="684" spans="22:22" x14ac:dyDescent="0.35">
      <c r="V684" s="17"/>
    </row>
    <row r="685" spans="22:22" x14ac:dyDescent="0.35">
      <c r="V685" s="17"/>
    </row>
    <row r="686" spans="22:22" x14ac:dyDescent="0.35">
      <c r="V686" s="17"/>
    </row>
    <row r="687" spans="22:22" x14ac:dyDescent="0.35">
      <c r="V687" s="17"/>
    </row>
    <row r="688" spans="22:22" x14ac:dyDescent="0.35">
      <c r="V688" s="17"/>
    </row>
    <row r="689" spans="22:22" x14ac:dyDescent="0.35">
      <c r="V689" s="17"/>
    </row>
    <row r="690" spans="22:22" x14ac:dyDescent="0.35">
      <c r="V690" s="17"/>
    </row>
    <row r="691" spans="22:22" x14ac:dyDescent="0.35">
      <c r="V691" s="17"/>
    </row>
    <row r="692" spans="22:22" x14ac:dyDescent="0.35">
      <c r="V692" s="17"/>
    </row>
    <row r="693" spans="22:22" x14ac:dyDescent="0.35">
      <c r="V693" s="17"/>
    </row>
    <row r="694" spans="22:22" x14ac:dyDescent="0.35">
      <c r="V694" s="17"/>
    </row>
    <row r="695" spans="22:22" x14ac:dyDescent="0.35">
      <c r="V695" s="17"/>
    </row>
    <row r="696" spans="22:22" x14ac:dyDescent="0.35">
      <c r="V696" s="17"/>
    </row>
    <row r="697" spans="22:22" x14ac:dyDescent="0.35">
      <c r="V697" s="17"/>
    </row>
    <row r="698" spans="22:22" x14ac:dyDescent="0.35">
      <c r="V698" s="17"/>
    </row>
    <row r="699" spans="22:22" x14ac:dyDescent="0.35">
      <c r="V699" s="17"/>
    </row>
    <row r="700" spans="22:22" x14ac:dyDescent="0.35">
      <c r="V700" s="17"/>
    </row>
    <row r="701" spans="22:22" x14ac:dyDescent="0.35">
      <c r="V701" s="17"/>
    </row>
    <row r="702" spans="22:22" x14ac:dyDescent="0.35">
      <c r="V702" s="17"/>
    </row>
    <row r="703" spans="22:22" x14ac:dyDescent="0.35">
      <c r="V703" s="17"/>
    </row>
    <row r="704" spans="22:22" x14ac:dyDescent="0.35">
      <c r="V704" s="17"/>
    </row>
    <row r="705" spans="22:22" x14ac:dyDescent="0.35">
      <c r="V705" s="17"/>
    </row>
    <row r="706" spans="22:22" x14ac:dyDescent="0.35">
      <c r="V706" s="17"/>
    </row>
    <row r="707" spans="22:22" x14ac:dyDescent="0.35">
      <c r="V707" s="17"/>
    </row>
    <row r="708" spans="22:22" x14ac:dyDescent="0.35">
      <c r="V708" s="17"/>
    </row>
    <row r="709" spans="22:22" x14ac:dyDescent="0.35">
      <c r="V709" s="17"/>
    </row>
    <row r="710" spans="22:22" x14ac:dyDescent="0.35">
      <c r="V710" s="17"/>
    </row>
    <row r="711" spans="22:22" x14ac:dyDescent="0.35">
      <c r="V711" s="17"/>
    </row>
    <row r="712" spans="22:22" x14ac:dyDescent="0.35">
      <c r="V712" s="17"/>
    </row>
    <row r="713" spans="22:22" x14ac:dyDescent="0.35">
      <c r="V713" s="17"/>
    </row>
    <row r="714" spans="22:22" x14ac:dyDescent="0.35">
      <c r="V714" s="17"/>
    </row>
    <row r="715" spans="22:22" x14ac:dyDescent="0.35">
      <c r="V715" s="17"/>
    </row>
    <row r="716" spans="22:22" x14ac:dyDescent="0.35">
      <c r="V716" s="17"/>
    </row>
    <row r="717" spans="22:22" x14ac:dyDescent="0.35">
      <c r="V717" s="17"/>
    </row>
    <row r="718" spans="22:22" x14ac:dyDescent="0.35">
      <c r="V718" s="17"/>
    </row>
    <row r="719" spans="22:22" x14ac:dyDescent="0.35">
      <c r="V719" s="17"/>
    </row>
    <row r="720" spans="22:22" x14ac:dyDescent="0.35">
      <c r="V720" s="17"/>
    </row>
    <row r="721" spans="22:22" x14ac:dyDescent="0.35">
      <c r="V721" s="17"/>
    </row>
    <row r="722" spans="22:22" x14ac:dyDescent="0.35">
      <c r="V722" s="17"/>
    </row>
    <row r="723" spans="22:22" x14ac:dyDescent="0.35">
      <c r="V723" s="17"/>
    </row>
    <row r="724" spans="22:22" x14ac:dyDescent="0.35">
      <c r="V724" s="17"/>
    </row>
    <row r="725" spans="22:22" x14ac:dyDescent="0.35">
      <c r="V725" s="17"/>
    </row>
    <row r="726" spans="22:22" x14ac:dyDescent="0.35">
      <c r="V726" s="17"/>
    </row>
    <row r="727" spans="22:22" x14ac:dyDescent="0.35">
      <c r="V727" s="17"/>
    </row>
    <row r="728" spans="22:22" x14ac:dyDescent="0.35">
      <c r="V728" s="17"/>
    </row>
    <row r="729" spans="22:22" x14ac:dyDescent="0.35">
      <c r="V729" s="17"/>
    </row>
    <row r="730" spans="22:22" x14ac:dyDescent="0.35">
      <c r="V730" s="17"/>
    </row>
    <row r="731" spans="22:22" x14ac:dyDescent="0.35">
      <c r="V731" s="17"/>
    </row>
    <row r="732" spans="22:22" x14ac:dyDescent="0.35">
      <c r="V732" s="17"/>
    </row>
    <row r="733" spans="22:22" x14ac:dyDescent="0.35">
      <c r="V733" s="17"/>
    </row>
    <row r="734" spans="22:22" x14ac:dyDescent="0.35">
      <c r="V734" s="17"/>
    </row>
    <row r="735" spans="22:22" x14ac:dyDescent="0.35">
      <c r="V735" s="17"/>
    </row>
    <row r="736" spans="22:22" x14ac:dyDescent="0.35">
      <c r="V736" s="17"/>
    </row>
    <row r="737" spans="22:22" x14ac:dyDescent="0.35">
      <c r="V737" s="17"/>
    </row>
    <row r="738" spans="22:22" x14ac:dyDescent="0.35">
      <c r="V738" s="17"/>
    </row>
    <row r="739" spans="22:22" x14ac:dyDescent="0.35">
      <c r="V739" s="17"/>
    </row>
    <row r="740" spans="22:22" x14ac:dyDescent="0.35">
      <c r="V740" s="17"/>
    </row>
    <row r="741" spans="22:22" x14ac:dyDescent="0.35">
      <c r="V741" s="17"/>
    </row>
    <row r="742" spans="22:22" x14ac:dyDescent="0.35">
      <c r="V742" s="17"/>
    </row>
    <row r="743" spans="22:22" x14ac:dyDescent="0.35">
      <c r="V743" s="17"/>
    </row>
    <row r="744" spans="22:22" x14ac:dyDescent="0.35">
      <c r="V744" s="17"/>
    </row>
    <row r="745" spans="22:22" x14ac:dyDescent="0.35">
      <c r="V745" s="17"/>
    </row>
    <row r="746" spans="22:22" x14ac:dyDescent="0.35">
      <c r="V746" s="17"/>
    </row>
    <row r="747" spans="22:22" x14ac:dyDescent="0.35">
      <c r="V747" s="17"/>
    </row>
    <row r="748" spans="22:22" x14ac:dyDescent="0.35">
      <c r="V748" s="17"/>
    </row>
    <row r="749" spans="22:22" x14ac:dyDescent="0.35">
      <c r="V749" s="17"/>
    </row>
    <row r="750" spans="22:22" x14ac:dyDescent="0.35">
      <c r="V750" s="17"/>
    </row>
    <row r="751" spans="22:22" x14ac:dyDescent="0.35">
      <c r="V751" s="17"/>
    </row>
    <row r="752" spans="22:22" x14ac:dyDescent="0.35">
      <c r="V752" s="17"/>
    </row>
    <row r="753" spans="22:22" x14ac:dyDescent="0.35">
      <c r="V753" s="17"/>
    </row>
    <row r="754" spans="22:22" x14ac:dyDescent="0.35">
      <c r="V754" s="17"/>
    </row>
    <row r="755" spans="22:22" x14ac:dyDescent="0.35">
      <c r="V755" s="17"/>
    </row>
    <row r="756" spans="22:22" x14ac:dyDescent="0.35">
      <c r="V756" s="17"/>
    </row>
    <row r="757" spans="22:22" x14ac:dyDescent="0.35">
      <c r="V757" s="17"/>
    </row>
    <row r="758" spans="22:22" x14ac:dyDescent="0.35">
      <c r="V758" s="17"/>
    </row>
    <row r="759" spans="22:22" x14ac:dyDescent="0.35">
      <c r="V759" s="17"/>
    </row>
    <row r="760" spans="22:22" x14ac:dyDescent="0.35">
      <c r="V760" s="17"/>
    </row>
    <row r="761" spans="22:22" x14ac:dyDescent="0.35">
      <c r="V761" s="17"/>
    </row>
    <row r="762" spans="22:22" x14ac:dyDescent="0.35">
      <c r="V762" s="17"/>
    </row>
    <row r="763" spans="22:22" x14ac:dyDescent="0.35">
      <c r="V763" s="17"/>
    </row>
    <row r="764" spans="22:22" x14ac:dyDescent="0.35">
      <c r="V764" s="17"/>
    </row>
    <row r="765" spans="22:22" x14ac:dyDescent="0.35">
      <c r="V765" s="17"/>
    </row>
    <row r="766" spans="22:22" x14ac:dyDescent="0.35">
      <c r="V766" s="17"/>
    </row>
    <row r="767" spans="22:22" x14ac:dyDescent="0.35">
      <c r="V767" s="17"/>
    </row>
    <row r="768" spans="22:22" x14ac:dyDescent="0.35">
      <c r="V768" s="17"/>
    </row>
    <row r="769" spans="22:22" x14ac:dyDescent="0.35">
      <c r="V769" s="17"/>
    </row>
    <row r="770" spans="22:22" x14ac:dyDescent="0.35">
      <c r="V770" s="17"/>
    </row>
    <row r="771" spans="22:22" x14ac:dyDescent="0.35">
      <c r="V771" s="17"/>
    </row>
    <row r="772" spans="22:22" x14ac:dyDescent="0.35">
      <c r="V772" s="17"/>
    </row>
    <row r="773" spans="22:22" x14ac:dyDescent="0.35">
      <c r="V773" s="17"/>
    </row>
    <row r="774" spans="22:22" x14ac:dyDescent="0.35">
      <c r="V774" s="17"/>
    </row>
    <row r="775" spans="22:22" x14ac:dyDescent="0.35">
      <c r="V775" s="17"/>
    </row>
    <row r="776" spans="22:22" x14ac:dyDescent="0.35">
      <c r="V776" s="17"/>
    </row>
    <row r="777" spans="22:22" x14ac:dyDescent="0.35">
      <c r="V777" s="17"/>
    </row>
    <row r="778" spans="22:22" x14ac:dyDescent="0.35">
      <c r="V778" s="17"/>
    </row>
    <row r="779" spans="22:22" x14ac:dyDescent="0.35">
      <c r="V779" s="17"/>
    </row>
    <row r="780" spans="22:22" x14ac:dyDescent="0.35">
      <c r="V780" s="17"/>
    </row>
    <row r="781" spans="22:22" x14ac:dyDescent="0.35">
      <c r="V781" s="17"/>
    </row>
    <row r="782" spans="22:22" x14ac:dyDescent="0.35">
      <c r="V782" s="17"/>
    </row>
    <row r="783" spans="22:22" x14ac:dyDescent="0.35">
      <c r="V783" s="17"/>
    </row>
    <row r="784" spans="22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17"/>
    </row>
    <row r="28887" spans="22:22" x14ac:dyDescent="0.35">
      <c r="V28887" s="17"/>
    </row>
    <row r="28888" spans="22:22" x14ac:dyDescent="0.35">
      <c r="V28888" s="17"/>
    </row>
    <row r="28889" spans="22:22" x14ac:dyDescent="0.35">
      <c r="V28889" s="17"/>
    </row>
    <row r="28890" spans="22:22" x14ac:dyDescent="0.35">
      <c r="V28890" s="17"/>
    </row>
    <row r="28891" spans="22:22" x14ac:dyDescent="0.35">
      <c r="V28891" s="75"/>
    </row>
    <row r="28892" spans="22:22" x14ac:dyDescent="0.35">
      <c r="V28892" s="75"/>
    </row>
    <row r="28893" spans="22:22" x14ac:dyDescent="0.35">
      <c r="V28893" s="75"/>
    </row>
    <row r="28894" spans="22:22" x14ac:dyDescent="0.35">
      <c r="V28894" s="75"/>
    </row>
    <row r="28895" spans="22:22" x14ac:dyDescent="0.35">
      <c r="V28895" s="75"/>
    </row>
    <row r="28896" spans="22:22" x14ac:dyDescent="0.35">
      <c r="V28896" s="75"/>
    </row>
    <row r="28897" spans="22:22" x14ac:dyDescent="0.35">
      <c r="V28897" s="75"/>
    </row>
    <row r="28898" spans="22:22" x14ac:dyDescent="0.35">
      <c r="V28898" s="75"/>
    </row>
    <row r="28899" spans="22:22" x14ac:dyDescent="0.35">
      <c r="V28899" s="75"/>
    </row>
    <row r="28900" spans="22:22" x14ac:dyDescent="0.35">
      <c r="V28900" s="75"/>
    </row>
    <row r="28901" spans="22:22" x14ac:dyDescent="0.35">
      <c r="V28901" s="75"/>
    </row>
    <row r="28902" spans="22:22" x14ac:dyDescent="0.35">
      <c r="V28902" s="75"/>
    </row>
    <row r="28903" spans="22:22" x14ac:dyDescent="0.35">
      <c r="V28903" s="75"/>
    </row>
    <row r="28904" spans="22:22" x14ac:dyDescent="0.35">
      <c r="V28904" s="75"/>
    </row>
    <row r="28905" spans="22:22" x14ac:dyDescent="0.35">
      <c r="V28905" s="75"/>
    </row>
    <row r="28906" spans="22:22" x14ac:dyDescent="0.35">
      <c r="V28906" s="75"/>
    </row>
    <row r="28907" spans="22:22" x14ac:dyDescent="0.35">
      <c r="V28907" s="75"/>
    </row>
    <row r="28908" spans="22:22" x14ac:dyDescent="0.35">
      <c r="V28908" s="75"/>
    </row>
    <row r="28909" spans="22:22" x14ac:dyDescent="0.35">
      <c r="V28909" s="75"/>
    </row>
    <row r="28910" spans="22:22" x14ac:dyDescent="0.35">
      <c r="V28910" s="75"/>
    </row>
    <row r="28911" spans="22:22" x14ac:dyDescent="0.35">
      <c r="V28911" s="75"/>
    </row>
    <row r="28912" spans="22:22" x14ac:dyDescent="0.35">
      <c r="V28912" s="75"/>
    </row>
    <row r="28913" spans="22:22" x14ac:dyDescent="0.35">
      <c r="V28913" s="75"/>
    </row>
    <row r="28914" spans="22:22" x14ac:dyDescent="0.35">
      <c r="V28914" s="75"/>
    </row>
    <row r="28915" spans="22:22" x14ac:dyDescent="0.35">
      <c r="V28915" s="75"/>
    </row>
    <row r="28916" spans="22:22" x14ac:dyDescent="0.35">
      <c r="V28916" s="75"/>
    </row>
    <row r="28917" spans="22:22" x14ac:dyDescent="0.35">
      <c r="V28917" s="75"/>
    </row>
    <row r="28918" spans="22:22" x14ac:dyDescent="0.35">
      <c r="V28918" s="75"/>
    </row>
    <row r="28919" spans="22:22" x14ac:dyDescent="0.35">
      <c r="V28919" s="75"/>
    </row>
    <row r="28920" spans="22:22" x14ac:dyDescent="0.35">
      <c r="V28920" s="75"/>
    </row>
    <row r="28921" spans="22:22" x14ac:dyDescent="0.35">
      <c r="V28921" s="75"/>
    </row>
    <row r="28922" spans="22:22" x14ac:dyDescent="0.35">
      <c r="V28922" s="75"/>
    </row>
    <row r="28923" spans="22:22" x14ac:dyDescent="0.35">
      <c r="V28923" s="75"/>
    </row>
    <row r="28924" spans="22:22" x14ac:dyDescent="0.35">
      <c r="V28924" s="75"/>
    </row>
    <row r="28925" spans="22:22" x14ac:dyDescent="0.35">
      <c r="V28925" s="75"/>
    </row>
    <row r="28926" spans="22:22" x14ac:dyDescent="0.35">
      <c r="V28926" s="75"/>
    </row>
    <row r="28927" spans="22:22" x14ac:dyDescent="0.35">
      <c r="V28927" s="75"/>
    </row>
    <row r="28928" spans="22:22" x14ac:dyDescent="0.35">
      <c r="V28928" s="75"/>
    </row>
    <row r="28929" spans="22:22" x14ac:dyDescent="0.35">
      <c r="V28929" s="75"/>
    </row>
    <row r="28930" spans="22:22" x14ac:dyDescent="0.35">
      <c r="V28930" s="75"/>
    </row>
    <row r="28931" spans="22:22" x14ac:dyDescent="0.35">
      <c r="V28931" s="75"/>
    </row>
    <row r="28932" spans="22:22" x14ac:dyDescent="0.35">
      <c r="V28932" s="75"/>
    </row>
    <row r="28933" spans="22:22" x14ac:dyDescent="0.35">
      <c r="V28933" s="75"/>
    </row>
    <row r="28934" spans="22:22" x14ac:dyDescent="0.35">
      <c r="V28934" s="75"/>
    </row>
    <row r="28935" spans="22:22" x14ac:dyDescent="0.35">
      <c r="V28935" s="75"/>
    </row>
    <row r="28936" spans="22:22" x14ac:dyDescent="0.35">
      <c r="V28936" s="75"/>
    </row>
    <row r="28937" spans="22:22" x14ac:dyDescent="0.35">
      <c r="V28937" s="75"/>
    </row>
    <row r="28938" spans="22:22" x14ac:dyDescent="0.35">
      <c r="V28938" s="75"/>
    </row>
    <row r="28939" spans="22:22" x14ac:dyDescent="0.35">
      <c r="V28939" s="75"/>
    </row>
    <row r="28940" spans="22:22" x14ac:dyDescent="0.35">
      <c r="V28940" s="75"/>
    </row>
    <row r="28941" spans="22:22" x14ac:dyDescent="0.35">
      <c r="V28941" s="75"/>
    </row>
    <row r="28942" spans="22:22" x14ac:dyDescent="0.35">
      <c r="V28942" s="75"/>
    </row>
    <row r="28943" spans="22:22" x14ac:dyDescent="0.35">
      <c r="V28943" s="75"/>
    </row>
    <row r="28944" spans="22:22" x14ac:dyDescent="0.35">
      <c r="V28944" s="75"/>
    </row>
    <row r="28945" spans="22:22" x14ac:dyDescent="0.35">
      <c r="V28945" s="75"/>
    </row>
    <row r="28946" spans="22:22" x14ac:dyDescent="0.35">
      <c r="V28946" s="75"/>
    </row>
    <row r="28947" spans="22:22" x14ac:dyDescent="0.35">
      <c r="V28947" s="75"/>
    </row>
    <row r="28948" spans="22:22" x14ac:dyDescent="0.35">
      <c r="V28948" s="75"/>
    </row>
    <row r="28949" spans="22:22" x14ac:dyDescent="0.35">
      <c r="V28949" s="75"/>
    </row>
    <row r="28950" spans="22:22" x14ac:dyDescent="0.35">
      <c r="V28950" s="75"/>
    </row>
    <row r="28951" spans="22:22" x14ac:dyDescent="0.35">
      <c r="V28951" s="75"/>
    </row>
    <row r="28952" spans="22:22" x14ac:dyDescent="0.35">
      <c r="V28952" s="75"/>
    </row>
    <row r="28953" spans="22:22" x14ac:dyDescent="0.35">
      <c r="V28953" s="75"/>
    </row>
    <row r="28954" spans="22:22" x14ac:dyDescent="0.35">
      <c r="V28954" s="75"/>
    </row>
    <row r="28955" spans="22:22" x14ac:dyDescent="0.35">
      <c r="V28955" s="75"/>
    </row>
    <row r="28956" spans="22:22" x14ac:dyDescent="0.35">
      <c r="V28956" s="75"/>
    </row>
    <row r="28957" spans="22:22" x14ac:dyDescent="0.35">
      <c r="V28957" s="75"/>
    </row>
    <row r="28958" spans="22:22" x14ac:dyDescent="0.35">
      <c r="V28958" s="75"/>
    </row>
    <row r="28959" spans="22:22" x14ac:dyDescent="0.35">
      <c r="V28959" s="75"/>
    </row>
    <row r="28960" spans="22:22" x14ac:dyDescent="0.35">
      <c r="V28960" s="75"/>
    </row>
    <row r="28961" spans="22:22" x14ac:dyDescent="0.35">
      <c r="V28961" s="75"/>
    </row>
    <row r="28962" spans="22:22" x14ac:dyDescent="0.35">
      <c r="V28962" s="75"/>
    </row>
    <row r="28963" spans="22:22" x14ac:dyDescent="0.35">
      <c r="V28963" s="75"/>
    </row>
    <row r="28964" spans="22:22" x14ac:dyDescent="0.35">
      <c r="V28964" s="75"/>
    </row>
    <row r="28965" spans="22:22" x14ac:dyDescent="0.35">
      <c r="V28965" s="75"/>
    </row>
    <row r="28966" spans="22:22" x14ac:dyDescent="0.35">
      <c r="V28966" s="75"/>
    </row>
    <row r="28967" spans="22:22" x14ac:dyDescent="0.35">
      <c r="V28967" s="75"/>
    </row>
    <row r="28968" spans="22:22" x14ac:dyDescent="0.35">
      <c r="V28968" s="75"/>
    </row>
    <row r="28969" spans="22:22" x14ac:dyDescent="0.35">
      <c r="V28969" s="75"/>
    </row>
    <row r="28970" spans="22:22" x14ac:dyDescent="0.35">
      <c r="V28970" s="75"/>
    </row>
    <row r="28971" spans="22:22" x14ac:dyDescent="0.35">
      <c r="V28971" s="75"/>
    </row>
    <row r="28972" spans="22:22" x14ac:dyDescent="0.35">
      <c r="V28972" s="75"/>
    </row>
    <row r="28973" spans="22:22" x14ac:dyDescent="0.35">
      <c r="V28973" s="75"/>
    </row>
    <row r="28974" spans="22:22" x14ac:dyDescent="0.35">
      <c r="V28974" s="75"/>
    </row>
    <row r="28975" spans="22:22" x14ac:dyDescent="0.35">
      <c r="V28975" s="75"/>
    </row>
    <row r="28976" spans="22:22" x14ac:dyDescent="0.35">
      <c r="V28976" s="75"/>
    </row>
    <row r="28977" spans="22:22" x14ac:dyDescent="0.35">
      <c r="V28977" s="75"/>
    </row>
    <row r="28978" spans="22:22" x14ac:dyDescent="0.35">
      <c r="V28978" s="75"/>
    </row>
    <row r="28979" spans="22:22" x14ac:dyDescent="0.35">
      <c r="V28979" s="75"/>
    </row>
    <row r="28980" spans="22:22" x14ac:dyDescent="0.35">
      <c r="V28980" s="75"/>
    </row>
    <row r="28981" spans="22:22" x14ac:dyDescent="0.35">
      <c r="V28981" s="75"/>
    </row>
    <row r="28982" spans="22:22" x14ac:dyDescent="0.35">
      <c r="V28982" s="75"/>
    </row>
    <row r="28983" spans="22:22" x14ac:dyDescent="0.35">
      <c r="V28983" s="75"/>
    </row>
    <row r="28984" spans="22:22" x14ac:dyDescent="0.35">
      <c r="V28984" s="75"/>
    </row>
    <row r="28985" spans="22:22" x14ac:dyDescent="0.35">
      <c r="V28985" s="75"/>
    </row>
    <row r="28986" spans="22:22" x14ac:dyDescent="0.35">
      <c r="V28986" s="75"/>
    </row>
    <row r="28987" spans="22:22" x14ac:dyDescent="0.35">
      <c r="V28987" s="75"/>
    </row>
    <row r="28988" spans="22:22" x14ac:dyDescent="0.35">
      <c r="V28988" s="75"/>
    </row>
    <row r="28989" spans="22:22" x14ac:dyDescent="0.35">
      <c r="V28989" s="75"/>
    </row>
    <row r="28990" spans="22:22" x14ac:dyDescent="0.35">
      <c r="V28990" s="75"/>
    </row>
    <row r="28991" spans="22:22" x14ac:dyDescent="0.35">
      <c r="V28991" s="75"/>
    </row>
    <row r="28992" spans="22:22" x14ac:dyDescent="0.35">
      <c r="V28992" s="75"/>
    </row>
    <row r="28993" spans="22:22" x14ac:dyDescent="0.35">
      <c r="V28993" s="75"/>
    </row>
    <row r="28994" spans="22:22" x14ac:dyDescent="0.35">
      <c r="V28994" s="75"/>
    </row>
    <row r="28995" spans="22:22" x14ac:dyDescent="0.35">
      <c r="V28995" s="75"/>
    </row>
    <row r="28996" spans="22:22" x14ac:dyDescent="0.35">
      <c r="V28996" s="75"/>
    </row>
    <row r="28997" spans="22:22" x14ac:dyDescent="0.35">
      <c r="V28997" s="75"/>
    </row>
    <row r="28998" spans="22:22" x14ac:dyDescent="0.35">
      <c r="V28998" s="75"/>
    </row>
    <row r="28999" spans="22:22" x14ac:dyDescent="0.35">
      <c r="V28999" s="75"/>
    </row>
    <row r="29000" spans="22:22" x14ac:dyDescent="0.35">
      <c r="V29000" s="75"/>
    </row>
    <row r="29001" spans="22:22" x14ac:dyDescent="0.35">
      <c r="V29001" s="75"/>
    </row>
    <row r="29002" spans="22:22" x14ac:dyDescent="0.35">
      <c r="V29002" s="75"/>
    </row>
    <row r="29003" spans="22:22" x14ac:dyDescent="0.35">
      <c r="V29003" s="75"/>
    </row>
    <row r="29004" spans="22:22" x14ac:dyDescent="0.35">
      <c r="V29004" s="75"/>
    </row>
    <row r="29005" spans="22:22" x14ac:dyDescent="0.35">
      <c r="V29005" s="75"/>
    </row>
    <row r="29006" spans="22:22" x14ac:dyDescent="0.35">
      <c r="V29006" s="75"/>
    </row>
    <row r="29007" spans="22:22" x14ac:dyDescent="0.35">
      <c r="V29007" s="75"/>
    </row>
    <row r="29008" spans="22:22" x14ac:dyDescent="0.35">
      <c r="V29008" s="75"/>
    </row>
    <row r="29009" spans="22:22" x14ac:dyDescent="0.35">
      <c r="V29009" s="75"/>
    </row>
    <row r="29010" spans="22:22" x14ac:dyDescent="0.35">
      <c r="V29010" s="75"/>
    </row>
    <row r="29011" spans="22:22" x14ac:dyDescent="0.35">
      <c r="V29011" s="75"/>
    </row>
    <row r="29012" spans="22:22" x14ac:dyDescent="0.35">
      <c r="V29012" s="75"/>
    </row>
    <row r="29013" spans="22:22" x14ac:dyDescent="0.35">
      <c r="V29013" s="75"/>
    </row>
    <row r="29014" spans="22:22" x14ac:dyDescent="0.35">
      <c r="V29014" s="75"/>
    </row>
    <row r="29015" spans="22:22" x14ac:dyDescent="0.35">
      <c r="V29015" s="75"/>
    </row>
    <row r="29016" spans="22:22" x14ac:dyDescent="0.35">
      <c r="V29016" s="75"/>
    </row>
    <row r="29017" spans="22:22" x14ac:dyDescent="0.35">
      <c r="V29017" s="75"/>
    </row>
    <row r="29018" spans="22:22" x14ac:dyDescent="0.35">
      <c r="V29018" s="75"/>
    </row>
    <row r="29019" spans="22:22" x14ac:dyDescent="0.35">
      <c r="V29019" s="75"/>
    </row>
    <row r="29020" spans="22:22" x14ac:dyDescent="0.35">
      <c r="V29020" s="75"/>
    </row>
    <row r="29021" spans="22:22" x14ac:dyDescent="0.35">
      <c r="V29021" s="75"/>
    </row>
    <row r="29022" spans="22:22" x14ac:dyDescent="0.35">
      <c r="V29022" s="75"/>
    </row>
    <row r="29023" spans="22:22" x14ac:dyDescent="0.35">
      <c r="V29023" s="75"/>
    </row>
    <row r="29024" spans="22:22" x14ac:dyDescent="0.35">
      <c r="V29024" s="75"/>
    </row>
    <row r="29025" spans="22:22" x14ac:dyDescent="0.35">
      <c r="V29025" s="75"/>
    </row>
    <row r="29026" spans="22:22" x14ac:dyDescent="0.35">
      <c r="V29026" s="75"/>
    </row>
    <row r="29027" spans="22:22" x14ac:dyDescent="0.35">
      <c r="V29027" s="75"/>
    </row>
    <row r="29028" spans="22:22" x14ac:dyDescent="0.35">
      <c r="V29028" s="75"/>
    </row>
    <row r="29029" spans="22:22" x14ac:dyDescent="0.35">
      <c r="V29029" s="75"/>
    </row>
    <row r="29030" spans="22:22" x14ac:dyDescent="0.35">
      <c r="V29030" s="75"/>
    </row>
    <row r="29031" spans="22:22" x14ac:dyDescent="0.35">
      <c r="V29031" s="75"/>
    </row>
    <row r="29032" spans="22:22" x14ac:dyDescent="0.35">
      <c r="V29032" s="75"/>
    </row>
    <row r="29033" spans="22:22" x14ac:dyDescent="0.35">
      <c r="V29033" s="75"/>
    </row>
    <row r="29034" spans="22:22" x14ac:dyDescent="0.35">
      <c r="V29034" s="75"/>
    </row>
    <row r="29035" spans="22:22" x14ac:dyDescent="0.35">
      <c r="V29035" s="75"/>
    </row>
    <row r="29036" spans="22:22" x14ac:dyDescent="0.35">
      <c r="V29036" s="75"/>
    </row>
    <row r="29037" spans="22:22" x14ac:dyDescent="0.35">
      <c r="V29037" s="75"/>
    </row>
    <row r="29038" spans="22:22" x14ac:dyDescent="0.35">
      <c r="V29038" s="75"/>
    </row>
    <row r="29039" spans="22:22" x14ac:dyDescent="0.35">
      <c r="V29039" s="75"/>
    </row>
    <row r="29040" spans="22:22" x14ac:dyDescent="0.35">
      <c r="V29040" s="75"/>
    </row>
    <row r="29041" spans="22:22" x14ac:dyDescent="0.35">
      <c r="V29041" s="75"/>
    </row>
    <row r="29042" spans="22:22" x14ac:dyDescent="0.35">
      <c r="V29042" s="75"/>
    </row>
    <row r="29043" spans="22:22" x14ac:dyDescent="0.35">
      <c r="V29043" s="75"/>
    </row>
    <row r="29044" spans="22:22" x14ac:dyDescent="0.35">
      <c r="V29044" s="75"/>
    </row>
    <row r="29045" spans="22:22" x14ac:dyDescent="0.35">
      <c r="V29045" s="75"/>
    </row>
    <row r="29046" spans="22:22" x14ac:dyDescent="0.35">
      <c r="V29046" s="75"/>
    </row>
    <row r="29047" spans="22:22" x14ac:dyDescent="0.35">
      <c r="V29047" s="75"/>
    </row>
    <row r="29048" spans="22:22" x14ac:dyDescent="0.35">
      <c r="V29048" s="75"/>
    </row>
    <row r="29049" spans="22:22" x14ac:dyDescent="0.35">
      <c r="V29049" s="75"/>
    </row>
    <row r="29050" spans="22:22" x14ac:dyDescent="0.35">
      <c r="V29050" s="75"/>
    </row>
    <row r="29051" spans="22:22" x14ac:dyDescent="0.35">
      <c r="V29051" s="75"/>
    </row>
    <row r="29052" spans="22:22" x14ac:dyDescent="0.35">
      <c r="V29052" s="75"/>
    </row>
    <row r="29053" spans="22:22" x14ac:dyDescent="0.35">
      <c r="V29053" s="75"/>
    </row>
    <row r="29054" spans="22:22" x14ac:dyDescent="0.35">
      <c r="V29054" s="75"/>
    </row>
    <row r="29055" spans="22:22" x14ac:dyDescent="0.35">
      <c r="V29055" s="75"/>
    </row>
    <row r="29056" spans="22:22" x14ac:dyDescent="0.35">
      <c r="V29056" s="75"/>
    </row>
    <row r="29057" spans="22:22" x14ac:dyDescent="0.35">
      <c r="V29057" s="75"/>
    </row>
    <row r="29058" spans="22:22" x14ac:dyDescent="0.35">
      <c r="V29058" s="75"/>
    </row>
    <row r="29059" spans="22:22" x14ac:dyDescent="0.35">
      <c r="V29059" s="75"/>
    </row>
    <row r="29060" spans="22:22" x14ac:dyDescent="0.35">
      <c r="V29060" s="75"/>
    </row>
    <row r="29061" spans="22:22" x14ac:dyDescent="0.35">
      <c r="V29061" s="75"/>
    </row>
    <row r="29062" spans="22:22" x14ac:dyDescent="0.35">
      <c r="V29062" s="75"/>
    </row>
    <row r="29063" spans="22:22" x14ac:dyDescent="0.35">
      <c r="V29063" s="75"/>
    </row>
    <row r="29064" spans="22:22" x14ac:dyDescent="0.35">
      <c r="V29064" s="75"/>
    </row>
    <row r="29065" spans="22:22" x14ac:dyDescent="0.35">
      <c r="V29065" s="75"/>
    </row>
    <row r="29066" spans="22:22" x14ac:dyDescent="0.35">
      <c r="V29066" s="75"/>
    </row>
    <row r="29067" spans="22:22" x14ac:dyDescent="0.35">
      <c r="V29067" s="75"/>
    </row>
    <row r="29068" spans="22:22" x14ac:dyDescent="0.35">
      <c r="V29068" s="75"/>
    </row>
    <row r="29069" spans="22:22" x14ac:dyDescent="0.35">
      <c r="V29069" s="75"/>
    </row>
    <row r="29070" spans="22:22" x14ac:dyDescent="0.35">
      <c r="V29070" s="75"/>
    </row>
    <row r="29071" spans="22:22" x14ac:dyDescent="0.35">
      <c r="V29071" s="75"/>
    </row>
    <row r="29072" spans="22:22" x14ac:dyDescent="0.35">
      <c r="V29072" s="75"/>
    </row>
    <row r="29073" spans="22:22" x14ac:dyDescent="0.35">
      <c r="V29073" s="75"/>
    </row>
    <row r="29074" spans="22:22" x14ac:dyDescent="0.35">
      <c r="V29074" s="75"/>
    </row>
    <row r="29075" spans="22:22" x14ac:dyDescent="0.35">
      <c r="V29075" s="75"/>
    </row>
    <row r="29076" spans="22:22" x14ac:dyDescent="0.35">
      <c r="V29076" s="75"/>
    </row>
    <row r="29077" spans="22:22" x14ac:dyDescent="0.35">
      <c r="V29077" s="75"/>
    </row>
    <row r="29078" spans="22:22" x14ac:dyDescent="0.35">
      <c r="V29078" s="75"/>
    </row>
    <row r="29079" spans="22:22" x14ac:dyDescent="0.35">
      <c r="V29079" s="75"/>
    </row>
    <row r="29080" spans="22:22" x14ac:dyDescent="0.35">
      <c r="V29080" s="75"/>
    </row>
    <row r="29081" spans="22:22" x14ac:dyDescent="0.35">
      <c r="V29081" s="75"/>
    </row>
    <row r="29082" spans="22:22" x14ac:dyDescent="0.35">
      <c r="V29082" s="75"/>
    </row>
    <row r="29083" spans="22:22" x14ac:dyDescent="0.35">
      <c r="V29083" s="75"/>
    </row>
    <row r="29084" spans="22:22" x14ac:dyDescent="0.35">
      <c r="V29084" s="75"/>
    </row>
    <row r="29085" spans="22:22" x14ac:dyDescent="0.35">
      <c r="V29085" s="75"/>
    </row>
    <row r="29086" spans="22:22" x14ac:dyDescent="0.35">
      <c r="V29086" s="75"/>
    </row>
    <row r="29087" spans="22:22" x14ac:dyDescent="0.35">
      <c r="V29087" s="75"/>
    </row>
    <row r="29088" spans="22:22" x14ac:dyDescent="0.35">
      <c r="V29088" s="75"/>
    </row>
    <row r="29089" spans="22:22" x14ac:dyDescent="0.35">
      <c r="V29089" s="75"/>
    </row>
    <row r="29090" spans="22:22" x14ac:dyDescent="0.35">
      <c r="V29090" s="75"/>
    </row>
    <row r="29091" spans="22:22" x14ac:dyDescent="0.35">
      <c r="V29091" s="75"/>
    </row>
    <row r="29092" spans="22:22" x14ac:dyDescent="0.35">
      <c r="V29092" s="75"/>
    </row>
    <row r="29093" spans="22:22" x14ac:dyDescent="0.35">
      <c r="V29093" s="75"/>
    </row>
    <row r="29094" spans="22:22" x14ac:dyDescent="0.35">
      <c r="V29094" s="75"/>
    </row>
    <row r="29095" spans="22:22" x14ac:dyDescent="0.35">
      <c r="V29095" s="75"/>
    </row>
    <row r="29096" spans="22:22" x14ac:dyDescent="0.35">
      <c r="V29096" s="75"/>
    </row>
    <row r="29097" spans="22:22" x14ac:dyDescent="0.35">
      <c r="V29097" s="75"/>
    </row>
    <row r="29098" spans="22:22" x14ac:dyDescent="0.35">
      <c r="V29098" s="75"/>
    </row>
    <row r="29099" spans="22:22" x14ac:dyDescent="0.35">
      <c r="V29099" s="75"/>
    </row>
    <row r="29100" spans="22:22" x14ac:dyDescent="0.35">
      <c r="V29100" s="75"/>
    </row>
    <row r="29101" spans="22:22" x14ac:dyDescent="0.35">
      <c r="V29101" s="75"/>
    </row>
    <row r="29102" spans="22:22" x14ac:dyDescent="0.35">
      <c r="V29102" s="75"/>
    </row>
    <row r="29103" spans="22:22" x14ac:dyDescent="0.35">
      <c r="V29103" s="75"/>
    </row>
    <row r="29104" spans="22:22" x14ac:dyDescent="0.35">
      <c r="V29104" s="75"/>
    </row>
    <row r="29105" spans="22:22" x14ac:dyDescent="0.35">
      <c r="V29105" s="75"/>
    </row>
    <row r="29106" spans="22:22" x14ac:dyDescent="0.35">
      <c r="V29106" s="75"/>
    </row>
    <row r="29107" spans="22:22" x14ac:dyDescent="0.35">
      <c r="V29107" s="75"/>
    </row>
    <row r="29108" spans="22:22" x14ac:dyDescent="0.35">
      <c r="V29108" s="75"/>
    </row>
    <row r="29109" spans="22:22" x14ac:dyDescent="0.35">
      <c r="V29109" s="75"/>
    </row>
    <row r="29110" spans="22:22" x14ac:dyDescent="0.35">
      <c r="V29110" s="75"/>
    </row>
    <row r="29111" spans="22:22" x14ac:dyDescent="0.35">
      <c r="V29111" s="75"/>
    </row>
    <row r="29112" spans="22:22" x14ac:dyDescent="0.35">
      <c r="V29112" s="75"/>
    </row>
    <row r="29113" spans="22:22" x14ac:dyDescent="0.35">
      <c r="V29113" s="75"/>
    </row>
    <row r="29114" spans="22:22" x14ac:dyDescent="0.35">
      <c r="V29114" s="75"/>
    </row>
    <row r="29115" spans="22:22" x14ac:dyDescent="0.35">
      <c r="V29115" s="75"/>
    </row>
    <row r="29116" spans="22:22" x14ac:dyDescent="0.35">
      <c r="V29116" s="75"/>
    </row>
    <row r="29117" spans="22:22" x14ac:dyDescent="0.35">
      <c r="V29117" s="75"/>
    </row>
    <row r="29118" spans="22:22" x14ac:dyDescent="0.35">
      <c r="V29118" s="75"/>
    </row>
    <row r="29119" spans="22:22" x14ac:dyDescent="0.35">
      <c r="V29119" s="75"/>
    </row>
    <row r="29120" spans="22:22" x14ac:dyDescent="0.35">
      <c r="V29120" s="75"/>
    </row>
    <row r="29121" spans="22:22" x14ac:dyDescent="0.35">
      <c r="V29121" s="75"/>
    </row>
    <row r="29122" spans="22:22" x14ac:dyDescent="0.35">
      <c r="V29122" s="75"/>
    </row>
    <row r="29123" spans="22:22" x14ac:dyDescent="0.35">
      <c r="V29123" s="75"/>
    </row>
    <row r="29124" spans="22:22" x14ac:dyDescent="0.35">
      <c r="V29124" s="75"/>
    </row>
    <row r="29125" spans="22:22" x14ac:dyDescent="0.35">
      <c r="V29125" s="75"/>
    </row>
    <row r="29126" spans="22:22" x14ac:dyDescent="0.35">
      <c r="V29126" s="75"/>
    </row>
    <row r="29127" spans="22:22" x14ac:dyDescent="0.35">
      <c r="V29127" s="75"/>
    </row>
    <row r="29128" spans="22:22" x14ac:dyDescent="0.35">
      <c r="V29128" s="75"/>
    </row>
    <row r="29129" spans="22:22" x14ac:dyDescent="0.35">
      <c r="V29129" s="75"/>
    </row>
    <row r="29130" spans="22:22" x14ac:dyDescent="0.35">
      <c r="V29130" s="75"/>
    </row>
    <row r="29131" spans="22:22" x14ac:dyDescent="0.35">
      <c r="V29131" s="75"/>
    </row>
    <row r="29132" spans="22:22" x14ac:dyDescent="0.35">
      <c r="V29132" s="75"/>
    </row>
    <row r="29133" spans="22:22" x14ac:dyDescent="0.35">
      <c r="V29133" s="75"/>
    </row>
    <row r="29134" spans="22:22" x14ac:dyDescent="0.35">
      <c r="V29134" s="75"/>
    </row>
    <row r="29135" spans="22:22" x14ac:dyDescent="0.35">
      <c r="V29135" s="75"/>
    </row>
    <row r="29136" spans="22:22" x14ac:dyDescent="0.35">
      <c r="V29136" s="75"/>
    </row>
    <row r="29137" spans="22:22" x14ac:dyDescent="0.35">
      <c r="V29137" s="75"/>
    </row>
    <row r="29138" spans="22:22" x14ac:dyDescent="0.35">
      <c r="V29138" s="75"/>
    </row>
    <row r="29139" spans="22:22" x14ac:dyDescent="0.35">
      <c r="V29139" s="75"/>
    </row>
    <row r="29140" spans="22:22" x14ac:dyDescent="0.35">
      <c r="V29140" s="75"/>
    </row>
    <row r="29141" spans="22:22" x14ac:dyDescent="0.35">
      <c r="V29141" s="75"/>
    </row>
    <row r="29142" spans="22:22" x14ac:dyDescent="0.35">
      <c r="V29142" s="75"/>
    </row>
    <row r="29143" spans="22:22" x14ac:dyDescent="0.35">
      <c r="V29143" s="75"/>
    </row>
    <row r="29144" spans="22:22" x14ac:dyDescent="0.35">
      <c r="V29144" s="75"/>
    </row>
    <row r="29145" spans="22:22" x14ac:dyDescent="0.35">
      <c r="V29145" s="75"/>
    </row>
    <row r="29146" spans="22:22" x14ac:dyDescent="0.35">
      <c r="V29146" s="75"/>
    </row>
    <row r="29147" spans="22:22" x14ac:dyDescent="0.35">
      <c r="V29147" s="75"/>
    </row>
    <row r="29148" spans="22:22" x14ac:dyDescent="0.35">
      <c r="V29148" s="75"/>
    </row>
    <row r="29149" spans="22:22" x14ac:dyDescent="0.35">
      <c r="V29149" s="75"/>
    </row>
    <row r="29150" spans="22:22" x14ac:dyDescent="0.35">
      <c r="V29150" s="75"/>
    </row>
    <row r="29151" spans="22:22" x14ac:dyDescent="0.35">
      <c r="V29151" s="75"/>
    </row>
    <row r="29152" spans="22:22" x14ac:dyDescent="0.35">
      <c r="V29152" s="75"/>
    </row>
    <row r="29153" spans="22:22" x14ac:dyDescent="0.35">
      <c r="V29153" s="75"/>
    </row>
    <row r="29154" spans="22:22" x14ac:dyDescent="0.35">
      <c r="V29154" s="75"/>
    </row>
    <row r="29155" spans="22:22" x14ac:dyDescent="0.35">
      <c r="V29155" s="75"/>
    </row>
    <row r="29156" spans="22:22" x14ac:dyDescent="0.35">
      <c r="V29156" s="75"/>
    </row>
    <row r="29157" spans="22:22" x14ac:dyDescent="0.35">
      <c r="V29157" s="75"/>
    </row>
    <row r="29158" spans="22:22" x14ac:dyDescent="0.35">
      <c r="V29158" s="75"/>
    </row>
    <row r="29159" spans="22:22" x14ac:dyDescent="0.35">
      <c r="V29159" s="75"/>
    </row>
    <row r="29160" spans="22:22" x14ac:dyDescent="0.35">
      <c r="V29160" s="75"/>
    </row>
    <row r="29161" spans="22:22" x14ac:dyDescent="0.35">
      <c r="V29161" s="75"/>
    </row>
    <row r="29162" spans="22:22" x14ac:dyDescent="0.35">
      <c r="V29162" s="75"/>
    </row>
    <row r="29163" spans="22:22" x14ac:dyDescent="0.35">
      <c r="V29163" s="75"/>
    </row>
    <row r="29164" spans="22:22" x14ac:dyDescent="0.35">
      <c r="V29164" s="75"/>
    </row>
    <row r="29165" spans="22:22" x14ac:dyDescent="0.35">
      <c r="V29165" s="75"/>
    </row>
    <row r="29166" spans="22:22" x14ac:dyDescent="0.35">
      <c r="V29166" s="75"/>
    </row>
    <row r="29167" spans="22:22" x14ac:dyDescent="0.35">
      <c r="V29167" s="75"/>
    </row>
    <row r="29168" spans="22:22" x14ac:dyDescent="0.35">
      <c r="V29168" s="75"/>
    </row>
    <row r="29169" spans="22:22" x14ac:dyDescent="0.35">
      <c r="V29169" s="75"/>
    </row>
    <row r="29170" spans="22:22" x14ac:dyDescent="0.35">
      <c r="V29170" s="75"/>
    </row>
    <row r="29171" spans="22:22" x14ac:dyDescent="0.35">
      <c r="V29171" s="75"/>
    </row>
    <row r="29172" spans="22:22" x14ac:dyDescent="0.35">
      <c r="V29172" s="75"/>
    </row>
    <row r="29173" spans="22:22" x14ac:dyDescent="0.35">
      <c r="V29173" s="75"/>
    </row>
    <row r="29174" spans="22:22" x14ac:dyDescent="0.35">
      <c r="V29174" s="75"/>
    </row>
    <row r="29175" spans="22:22" x14ac:dyDescent="0.35">
      <c r="V29175" s="75"/>
    </row>
    <row r="29176" spans="22:22" x14ac:dyDescent="0.35">
      <c r="V29176" s="75"/>
    </row>
    <row r="29177" spans="22:22" x14ac:dyDescent="0.35">
      <c r="V29177" s="75"/>
    </row>
    <row r="29178" spans="22:22" x14ac:dyDescent="0.35">
      <c r="V29178" s="75"/>
    </row>
    <row r="29179" spans="22:22" x14ac:dyDescent="0.35">
      <c r="V29179" s="75"/>
    </row>
    <row r="29180" spans="22:22" x14ac:dyDescent="0.35">
      <c r="V29180" s="75"/>
    </row>
    <row r="29181" spans="22:22" x14ac:dyDescent="0.35">
      <c r="V29181" s="75"/>
    </row>
    <row r="29182" spans="22:22" x14ac:dyDescent="0.35">
      <c r="V29182" s="75"/>
    </row>
    <row r="29183" spans="22:22" x14ac:dyDescent="0.35">
      <c r="V29183" s="75"/>
    </row>
    <row r="29184" spans="22:22" x14ac:dyDescent="0.35">
      <c r="V29184" s="75"/>
    </row>
    <row r="29185" spans="22:22" x14ac:dyDescent="0.35">
      <c r="V29185" s="75"/>
    </row>
    <row r="29186" spans="22:22" x14ac:dyDescent="0.35">
      <c r="V29186" s="75"/>
    </row>
    <row r="29187" spans="22:22" x14ac:dyDescent="0.35">
      <c r="V29187" s="75"/>
    </row>
    <row r="29188" spans="22:22" x14ac:dyDescent="0.35">
      <c r="V29188" s="75"/>
    </row>
    <row r="29189" spans="22:22" x14ac:dyDescent="0.35">
      <c r="V29189" s="75"/>
    </row>
    <row r="29190" spans="22:22" x14ac:dyDescent="0.35">
      <c r="V29190" s="75"/>
    </row>
    <row r="29191" spans="22:22" x14ac:dyDescent="0.35">
      <c r="V29191" s="75"/>
    </row>
    <row r="29192" spans="22:22" x14ac:dyDescent="0.35">
      <c r="V29192" s="75"/>
    </row>
    <row r="29193" spans="22:22" x14ac:dyDescent="0.35">
      <c r="V29193" s="75"/>
    </row>
    <row r="29194" spans="22:22" x14ac:dyDescent="0.35">
      <c r="V29194" s="75"/>
    </row>
    <row r="29195" spans="22:22" x14ac:dyDescent="0.35">
      <c r="V29195" s="75"/>
    </row>
    <row r="29196" spans="22:22" x14ac:dyDescent="0.35">
      <c r="V29196" s="75"/>
    </row>
    <row r="29197" spans="22:22" x14ac:dyDescent="0.35">
      <c r="V29197" s="75"/>
    </row>
    <row r="29198" spans="22:22" x14ac:dyDescent="0.35">
      <c r="V29198" s="75"/>
    </row>
    <row r="29199" spans="22:22" x14ac:dyDescent="0.35">
      <c r="V29199" s="75"/>
    </row>
    <row r="29200" spans="22:22" x14ac:dyDescent="0.35">
      <c r="V29200" s="75"/>
    </row>
    <row r="29201" spans="22:22" x14ac:dyDescent="0.35">
      <c r="V29201" s="75"/>
    </row>
    <row r="29202" spans="22:22" x14ac:dyDescent="0.35">
      <c r="V29202" s="75"/>
    </row>
    <row r="29203" spans="22:22" x14ac:dyDescent="0.35">
      <c r="V29203" s="75"/>
    </row>
    <row r="29204" spans="22:22" x14ac:dyDescent="0.35">
      <c r="V29204" s="75"/>
    </row>
    <row r="29205" spans="22:22" x14ac:dyDescent="0.35">
      <c r="V29205" s="75"/>
    </row>
    <row r="29206" spans="22:22" x14ac:dyDescent="0.35">
      <c r="V29206" s="75"/>
    </row>
    <row r="29207" spans="22:22" x14ac:dyDescent="0.35">
      <c r="V29207" s="75"/>
    </row>
    <row r="29208" spans="22:22" x14ac:dyDescent="0.35">
      <c r="V29208" s="75"/>
    </row>
    <row r="29209" spans="22:22" x14ac:dyDescent="0.35">
      <c r="V29209" s="75"/>
    </row>
    <row r="29210" spans="22:22" x14ac:dyDescent="0.35">
      <c r="V29210" s="75"/>
    </row>
    <row r="29211" spans="22:22" x14ac:dyDescent="0.35">
      <c r="V29211" s="75"/>
    </row>
    <row r="29212" spans="22:22" x14ac:dyDescent="0.35">
      <c r="V29212" s="75"/>
    </row>
    <row r="29213" spans="22:22" x14ac:dyDescent="0.35">
      <c r="V29213" s="75"/>
    </row>
    <row r="29214" spans="22:22" x14ac:dyDescent="0.35">
      <c r="V29214" s="75"/>
    </row>
    <row r="29215" spans="22:22" x14ac:dyDescent="0.35">
      <c r="V29215" s="75"/>
    </row>
    <row r="29216" spans="22:22" x14ac:dyDescent="0.35">
      <c r="V29216" s="75"/>
    </row>
    <row r="29217" spans="22:22" x14ac:dyDescent="0.35">
      <c r="V29217" s="75"/>
    </row>
    <row r="29218" spans="22:22" x14ac:dyDescent="0.35">
      <c r="V29218" s="75"/>
    </row>
    <row r="29219" spans="22:22" x14ac:dyDescent="0.35">
      <c r="V29219" s="75"/>
    </row>
    <row r="29220" spans="22:22" x14ac:dyDescent="0.35">
      <c r="V29220" s="75"/>
    </row>
    <row r="29221" spans="22:22" x14ac:dyDescent="0.35">
      <c r="V29221" s="75"/>
    </row>
    <row r="29222" spans="22:22" x14ac:dyDescent="0.35">
      <c r="V29222" s="75"/>
    </row>
    <row r="29223" spans="22:22" x14ac:dyDescent="0.35">
      <c r="V29223" s="75"/>
    </row>
    <row r="29224" spans="22:22" x14ac:dyDescent="0.35">
      <c r="V29224" s="75"/>
    </row>
    <row r="29225" spans="22:22" x14ac:dyDescent="0.35">
      <c r="V29225" s="75"/>
    </row>
    <row r="29226" spans="22:22" x14ac:dyDescent="0.35">
      <c r="V29226" s="75"/>
    </row>
    <row r="29227" spans="22:22" x14ac:dyDescent="0.35">
      <c r="V29227" s="75"/>
    </row>
    <row r="29228" spans="22:22" x14ac:dyDescent="0.35">
      <c r="V29228" s="75"/>
    </row>
    <row r="29229" spans="22:22" x14ac:dyDescent="0.35">
      <c r="V29229" s="75"/>
    </row>
    <row r="29230" spans="22:22" x14ac:dyDescent="0.35">
      <c r="V29230" s="75"/>
    </row>
    <row r="29231" spans="22:22" x14ac:dyDescent="0.35">
      <c r="V29231" s="75"/>
    </row>
    <row r="29232" spans="22:22" x14ac:dyDescent="0.35">
      <c r="V29232" s="75"/>
    </row>
    <row r="29233" spans="22:22" x14ac:dyDescent="0.35">
      <c r="V29233" s="75"/>
    </row>
    <row r="29234" spans="22:22" x14ac:dyDescent="0.35">
      <c r="V29234" s="75"/>
    </row>
    <row r="29235" spans="22:22" x14ac:dyDescent="0.35">
      <c r="V29235" s="75"/>
    </row>
    <row r="29236" spans="22:22" x14ac:dyDescent="0.35">
      <c r="V29236" s="75"/>
    </row>
    <row r="29237" spans="22:22" x14ac:dyDescent="0.35">
      <c r="V29237" s="75"/>
    </row>
    <row r="29238" spans="22:22" x14ac:dyDescent="0.35">
      <c r="V29238" s="75"/>
    </row>
    <row r="29239" spans="22:22" x14ac:dyDescent="0.35">
      <c r="V29239" s="75"/>
    </row>
    <row r="29240" spans="22:22" x14ac:dyDescent="0.35">
      <c r="V29240" s="75"/>
    </row>
    <row r="29241" spans="22:22" x14ac:dyDescent="0.35">
      <c r="V29241" s="75"/>
    </row>
    <row r="29242" spans="22:22" x14ac:dyDescent="0.35">
      <c r="V29242" s="75"/>
    </row>
    <row r="29243" spans="22:22" x14ac:dyDescent="0.35">
      <c r="V29243" s="75"/>
    </row>
    <row r="29244" spans="22:22" x14ac:dyDescent="0.35">
      <c r="V29244" s="75"/>
    </row>
    <row r="29245" spans="22:22" x14ac:dyDescent="0.35">
      <c r="V29245" s="75"/>
    </row>
    <row r="29246" spans="22:22" x14ac:dyDescent="0.35">
      <c r="V29246" s="75"/>
    </row>
    <row r="29247" spans="22:22" x14ac:dyDescent="0.35">
      <c r="V29247" s="75"/>
    </row>
    <row r="29248" spans="22:22" x14ac:dyDescent="0.35">
      <c r="V29248" s="75"/>
    </row>
    <row r="29249" spans="22:22" x14ac:dyDescent="0.35">
      <c r="V29249" s="75"/>
    </row>
    <row r="29250" spans="22:22" x14ac:dyDescent="0.35">
      <c r="V29250" s="75"/>
    </row>
    <row r="29251" spans="22:22" x14ac:dyDescent="0.35">
      <c r="V29251" s="75"/>
    </row>
    <row r="29252" spans="22:22" x14ac:dyDescent="0.35">
      <c r="V29252" s="75"/>
    </row>
    <row r="29253" spans="22:22" x14ac:dyDescent="0.35">
      <c r="V29253" s="75"/>
    </row>
    <row r="29254" spans="22:22" x14ac:dyDescent="0.35">
      <c r="V29254" s="75"/>
    </row>
    <row r="29255" spans="22:22" x14ac:dyDescent="0.35">
      <c r="V29255" s="75"/>
    </row>
    <row r="29256" spans="22:22" x14ac:dyDescent="0.35">
      <c r="V29256" s="75"/>
    </row>
    <row r="29257" spans="22:22" x14ac:dyDescent="0.35">
      <c r="V29257" s="75"/>
    </row>
    <row r="29258" spans="22:22" x14ac:dyDescent="0.35">
      <c r="V29258" s="75"/>
    </row>
    <row r="29259" spans="22:22" x14ac:dyDescent="0.35">
      <c r="V29259" s="75"/>
    </row>
    <row r="29260" spans="22:22" x14ac:dyDescent="0.35">
      <c r="V29260" s="75"/>
    </row>
    <row r="29261" spans="22:22" x14ac:dyDescent="0.35">
      <c r="V29261" s="75"/>
    </row>
    <row r="29262" spans="22:22" x14ac:dyDescent="0.35">
      <c r="V29262" s="75"/>
    </row>
    <row r="29263" spans="22:22" x14ac:dyDescent="0.35">
      <c r="V29263" s="75"/>
    </row>
    <row r="29264" spans="22:22" x14ac:dyDescent="0.35">
      <c r="V29264" s="75"/>
    </row>
    <row r="29265" spans="22:22" x14ac:dyDescent="0.35">
      <c r="V29265" s="75"/>
    </row>
    <row r="29266" spans="22:22" x14ac:dyDescent="0.35">
      <c r="V29266" s="75"/>
    </row>
    <row r="29267" spans="22:22" x14ac:dyDescent="0.35">
      <c r="V29267" s="75"/>
    </row>
    <row r="29268" spans="22:22" x14ac:dyDescent="0.35">
      <c r="V29268" s="75"/>
    </row>
    <row r="29269" spans="22:22" x14ac:dyDescent="0.35">
      <c r="V29269" s="75"/>
    </row>
    <row r="29270" spans="22:22" x14ac:dyDescent="0.35">
      <c r="V29270" s="75"/>
    </row>
    <row r="29271" spans="22:22" x14ac:dyDescent="0.35">
      <c r="V29271" s="75"/>
    </row>
    <row r="29272" spans="22:22" x14ac:dyDescent="0.35">
      <c r="V29272" s="75"/>
    </row>
    <row r="29273" spans="22:22" x14ac:dyDescent="0.35">
      <c r="V29273" s="75"/>
    </row>
    <row r="29274" spans="22:22" x14ac:dyDescent="0.35">
      <c r="V29274" s="75"/>
    </row>
    <row r="29275" spans="22:22" x14ac:dyDescent="0.35">
      <c r="V29275" s="75"/>
    </row>
    <row r="29276" spans="22:22" x14ac:dyDescent="0.35">
      <c r="V29276" s="75"/>
    </row>
    <row r="29277" spans="22:22" x14ac:dyDescent="0.35">
      <c r="V29277" s="75"/>
    </row>
    <row r="29278" spans="22:22" x14ac:dyDescent="0.35">
      <c r="V29278" s="75"/>
    </row>
    <row r="29279" spans="22:22" x14ac:dyDescent="0.35">
      <c r="V29279" s="75"/>
    </row>
    <row r="29280" spans="22:22" x14ac:dyDescent="0.35">
      <c r="V29280" s="75"/>
    </row>
    <row r="29281" spans="22:22" x14ac:dyDescent="0.35">
      <c r="V29281" s="75"/>
    </row>
    <row r="29282" spans="22:22" x14ac:dyDescent="0.35">
      <c r="V29282" s="75"/>
    </row>
    <row r="29283" spans="22:22" x14ac:dyDescent="0.35">
      <c r="V29283" s="75"/>
    </row>
    <row r="29284" spans="22:22" x14ac:dyDescent="0.35">
      <c r="V29284" s="75"/>
    </row>
    <row r="29285" spans="22:22" x14ac:dyDescent="0.35">
      <c r="V29285" s="75"/>
    </row>
    <row r="29286" spans="22:22" x14ac:dyDescent="0.35">
      <c r="V29286" s="75"/>
    </row>
    <row r="29287" spans="22:22" x14ac:dyDescent="0.35">
      <c r="V29287" s="75"/>
    </row>
    <row r="29288" spans="22:22" x14ac:dyDescent="0.35">
      <c r="V29288" s="75"/>
    </row>
    <row r="29289" spans="22:22" x14ac:dyDescent="0.35">
      <c r="V29289" s="75"/>
    </row>
    <row r="29290" spans="22:22" x14ac:dyDescent="0.35">
      <c r="V29290" s="75"/>
    </row>
    <row r="29291" spans="22:22" x14ac:dyDescent="0.35">
      <c r="V29291" s="75"/>
    </row>
    <row r="29292" spans="22:22" x14ac:dyDescent="0.35">
      <c r="V29292" s="75"/>
    </row>
    <row r="29293" spans="22:22" x14ac:dyDescent="0.35">
      <c r="V29293" s="75"/>
    </row>
    <row r="29294" spans="22:22" x14ac:dyDescent="0.35">
      <c r="V29294" s="75"/>
    </row>
    <row r="29295" spans="22:22" x14ac:dyDescent="0.35">
      <c r="V29295" s="75"/>
    </row>
    <row r="29296" spans="22:22" x14ac:dyDescent="0.35">
      <c r="V29296" s="75"/>
    </row>
    <row r="29297" spans="22:22" x14ac:dyDescent="0.35">
      <c r="V29297" s="75"/>
    </row>
    <row r="29298" spans="22:22" x14ac:dyDescent="0.35">
      <c r="V29298" s="75"/>
    </row>
    <row r="29299" spans="22:22" x14ac:dyDescent="0.35">
      <c r="V29299" s="75"/>
    </row>
    <row r="29300" spans="22:22" x14ac:dyDescent="0.35">
      <c r="V29300" s="75"/>
    </row>
    <row r="29301" spans="22:22" x14ac:dyDescent="0.35">
      <c r="V29301" s="75"/>
    </row>
    <row r="29302" spans="22:22" x14ac:dyDescent="0.35">
      <c r="V29302" s="75"/>
    </row>
    <row r="29303" spans="22:22" x14ac:dyDescent="0.35">
      <c r="V29303" s="75"/>
    </row>
    <row r="29304" spans="22:22" x14ac:dyDescent="0.35">
      <c r="V29304" s="75"/>
    </row>
    <row r="29305" spans="22:22" x14ac:dyDescent="0.35">
      <c r="V29305" s="75"/>
    </row>
    <row r="29306" spans="22:22" x14ac:dyDescent="0.35">
      <c r="V29306" s="75"/>
    </row>
    <row r="29307" spans="22:22" x14ac:dyDescent="0.35">
      <c r="V29307" s="75"/>
    </row>
    <row r="29308" spans="22:22" x14ac:dyDescent="0.35">
      <c r="V29308" s="75"/>
    </row>
    <row r="29309" spans="22:22" x14ac:dyDescent="0.35">
      <c r="V29309" s="75"/>
    </row>
    <row r="29310" spans="22:22" x14ac:dyDescent="0.35">
      <c r="V29310" s="75"/>
    </row>
    <row r="29311" spans="22:22" x14ac:dyDescent="0.35">
      <c r="V29311" s="75"/>
    </row>
    <row r="29312" spans="22:22" x14ac:dyDescent="0.35">
      <c r="V29312" s="75"/>
    </row>
    <row r="29313" spans="22:22" x14ac:dyDescent="0.35">
      <c r="V29313" s="75"/>
    </row>
    <row r="29314" spans="22:22" x14ac:dyDescent="0.35">
      <c r="V29314" s="75"/>
    </row>
    <row r="29315" spans="22:22" x14ac:dyDescent="0.35">
      <c r="V29315" s="75"/>
    </row>
    <row r="29316" spans="22:22" x14ac:dyDescent="0.35">
      <c r="V29316" s="75"/>
    </row>
    <row r="29317" spans="22:22" x14ac:dyDescent="0.35">
      <c r="V29317" s="75"/>
    </row>
    <row r="29318" spans="22:22" x14ac:dyDescent="0.35">
      <c r="V29318" s="75"/>
    </row>
    <row r="29319" spans="22:22" x14ac:dyDescent="0.35">
      <c r="V29319" s="75"/>
    </row>
    <row r="29320" spans="22:22" x14ac:dyDescent="0.35">
      <c r="V29320" s="75"/>
    </row>
    <row r="29321" spans="22:22" x14ac:dyDescent="0.35">
      <c r="V29321" s="75"/>
    </row>
    <row r="29322" spans="22:22" x14ac:dyDescent="0.35">
      <c r="V29322" s="75"/>
    </row>
    <row r="29323" spans="22:22" x14ac:dyDescent="0.35">
      <c r="V29323" s="75"/>
    </row>
    <row r="29324" spans="22:22" x14ac:dyDescent="0.35">
      <c r="V29324" s="75"/>
    </row>
    <row r="29325" spans="22:22" x14ac:dyDescent="0.35">
      <c r="V29325" s="75"/>
    </row>
    <row r="29326" spans="22:22" x14ac:dyDescent="0.35">
      <c r="V29326" s="75"/>
    </row>
    <row r="29327" spans="22:22" x14ac:dyDescent="0.35">
      <c r="V29327" s="75"/>
    </row>
    <row r="29328" spans="22:22" x14ac:dyDescent="0.35">
      <c r="V29328" s="75"/>
    </row>
    <row r="29329" spans="22:22" x14ac:dyDescent="0.35">
      <c r="V29329" s="75"/>
    </row>
    <row r="29330" spans="22:22" x14ac:dyDescent="0.35">
      <c r="V29330" s="75"/>
    </row>
    <row r="29331" spans="22:22" x14ac:dyDescent="0.35">
      <c r="V29331" s="75"/>
    </row>
    <row r="29332" spans="22:22" x14ac:dyDescent="0.35">
      <c r="V29332" s="75"/>
    </row>
    <row r="29333" spans="22:22" x14ac:dyDescent="0.35">
      <c r="V29333" s="75"/>
    </row>
    <row r="29334" spans="22:22" x14ac:dyDescent="0.35">
      <c r="V29334" s="75"/>
    </row>
    <row r="29335" spans="22:22" x14ac:dyDescent="0.35">
      <c r="V29335" s="75"/>
    </row>
    <row r="29336" spans="22:22" x14ac:dyDescent="0.35">
      <c r="V29336" s="75"/>
    </row>
    <row r="29337" spans="22:22" x14ac:dyDescent="0.35">
      <c r="V29337" s="75"/>
    </row>
    <row r="29338" spans="22:22" x14ac:dyDescent="0.35">
      <c r="V29338" s="75"/>
    </row>
    <row r="29339" spans="22:22" x14ac:dyDescent="0.35">
      <c r="V29339" s="75"/>
    </row>
    <row r="29340" spans="22:22" x14ac:dyDescent="0.35">
      <c r="V29340" s="75"/>
    </row>
    <row r="29341" spans="22:22" x14ac:dyDescent="0.35">
      <c r="V29341" s="75"/>
    </row>
    <row r="29342" spans="22:22" x14ac:dyDescent="0.35">
      <c r="V29342" s="75"/>
    </row>
    <row r="29343" spans="22:22" x14ac:dyDescent="0.35">
      <c r="V29343" s="75"/>
    </row>
    <row r="29344" spans="22:22" x14ac:dyDescent="0.35">
      <c r="V29344" s="75"/>
    </row>
    <row r="29345" spans="22:22" x14ac:dyDescent="0.35">
      <c r="V29345" s="75"/>
    </row>
    <row r="29346" spans="22:22" x14ac:dyDescent="0.35">
      <c r="V29346" s="75"/>
    </row>
    <row r="29347" spans="22:22" x14ac:dyDescent="0.35">
      <c r="V29347" s="75"/>
    </row>
    <row r="29348" spans="22:22" x14ac:dyDescent="0.35">
      <c r="V29348" s="75"/>
    </row>
    <row r="29349" spans="22:22" x14ac:dyDescent="0.35">
      <c r="V29349" s="75"/>
    </row>
    <row r="29350" spans="22:22" x14ac:dyDescent="0.35">
      <c r="V29350" s="75"/>
    </row>
    <row r="29351" spans="22:22" x14ac:dyDescent="0.35">
      <c r="V29351" s="75"/>
    </row>
    <row r="29352" spans="22:22" x14ac:dyDescent="0.35">
      <c r="V29352" s="75"/>
    </row>
    <row r="29353" spans="22:22" x14ac:dyDescent="0.35">
      <c r="V29353" s="75"/>
    </row>
    <row r="29354" spans="22:22" x14ac:dyDescent="0.35">
      <c r="V29354" s="75"/>
    </row>
    <row r="29355" spans="22:22" x14ac:dyDescent="0.35">
      <c r="V29355" s="75"/>
    </row>
    <row r="29356" spans="22:22" x14ac:dyDescent="0.35">
      <c r="V29356" s="75"/>
    </row>
    <row r="29357" spans="22:22" x14ac:dyDescent="0.35">
      <c r="V29357" s="75"/>
    </row>
    <row r="29358" spans="22:22" x14ac:dyDescent="0.35">
      <c r="V29358" s="75"/>
    </row>
    <row r="29359" spans="22:22" x14ac:dyDescent="0.35">
      <c r="V29359" s="17"/>
    </row>
    <row r="29360" spans="22:22" x14ac:dyDescent="0.35">
      <c r="V29360" s="75"/>
    </row>
    <row r="29361" spans="22:22" x14ac:dyDescent="0.35">
      <c r="V29361" s="75"/>
    </row>
    <row r="29362" spans="22:22" x14ac:dyDescent="0.35">
      <c r="V29362" s="75"/>
    </row>
    <row r="29363" spans="22:22" x14ac:dyDescent="0.35">
      <c r="V29363" s="75"/>
    </row>
    <row r="29364" spans="22:22" x14ac:dyDescent="0.35">
      <c r="V29364" s="75"/>
    </row>
    <row r="29365" spans="22:22" x14ac:dyDescent="0.35">
      <c r="V29365" s="75"/>
    </row>
    <row r="29366" spans="22:22" x14ac:dyDescent="0.35">
      <c r="V29366" s="75"/>
    </row>
    <row r="29367" spans="22:22" x14ac:dyDescent="0.35">
      <c r="V29367" s="75"/>
    </row>
    <row r="29368" spans="22:22" x14ac:dyDescent="0.35">
      <c r="V29368" s="75"/>
    </row>
    <row r="29369" spans="22:22" x14ac:dyDescent="0.35">
      <c r="V29369" s="75"/>
    </row>
    <row r="29370" spans="22:22" x14ac:dyDescent="0.35">
      <c r="V29370" s="75"/>
    </row>
    <row r="29371" spans="22:22" x14ac:dyDescent="0.35">
      <c r="V29371" s="75"/>
    </row>
    <row r="29372" spans="22:22" x14ac:dyDescent="0.35">
      <c r="V29372" s="75"/>
    </row>
    <row r="29373" spans="22:22" x14ac:dyDescent="0.35">
      <c r="V29373" s="75"/>
    </row>
    <row r="29374" spans="22:22" x14ac:dyDescent="0.35">
      <c r="V29374" s="75"/>
    </row>
    <row r="29375" spans="22:22" x14ac:dyDescent="0.35">
      <c r="V29375" s="75"/>
    </row>
    <row r="29376" spans="22:22" x14ac:dyDescent="0.35">
      <c r="V29376" s="75"/>
    </row>
    <row r="29377" spans="22:22" x14ac:dyDescent="0.35">
      <c r="V29377" s="75"/>
    </row>
    <row r="29378" spans="22:22" x14ac:dyDescent="0.35">
      <c r="V29378" s="75"/>
    </row>
    <row r="29379" spans="22:22" x14ac:dyDescent="0.35">
      <c r="V29379" s="75"/>
    </row>
    <row r="29380" spans="22:22" x14ac:dyDescent="0.35">
      <c r="V29380" s="75"/>
    </row>
    <row r="29381" spans="22:22" x14ac:dyDescent="0.35">
      <c r="V29381" s="75"/>
    </row>
    <row r="29382" spans="22:22" x14ac:dyDescent="0.35">
      <c r="V29382" s="75"/>
    </row>
    <row r="29383" spans="22:22" x14ac:dyDescent="0.35">
      <c r="V29383" s="75"/>
    </row>
    <row r="29384" spans="22:22" x14ac:dyDescent="0.35">
      <c r="V29384" s="75"/>
    </row>
    <row r="29385" spans="22:22" x14ac:dyDescent="0.35">
      <c r="V29385" s="75"/>
    </row>
    <row r="29386" spans="22:22" x14ac:dyDescent="0.35">
      <c r="V29386" s="75"/>
    </row>
    <row r="29387" spans="22:22" x14ac:dyDescent="0.35">
      <c r="V29387" s="75"/>
    </row>
    <row r="29388" spans="22:22" x14ac:dyDescent="0.35">
      <c r="V29388" s="75"/>
    </row>
    <row r="29389" spans="22:22" x14ac:dyDescent="0.35">
      <c r="V29389" s="75"/>
    </row>
    <row r="29390" spans="22:22" x14ac:dyDescent="0.35">
      <c r="V29390" s="75"/>
    </row>
    <row r="29391" spans="22:22" x14ac:dyDescent="0.35">
      <c r="V29391" s="75"/>
    </row>
    <row r="29392" spans="22:22" x14ac:dyDescent="0.35">
      <c r="V29392" s="75"/>
    </row>
    <row r="29393" spans="22:22" x14ac:dyDescent="0.35">
      <c r="V29393" s="75"/>
    </row>
    <row r="29394" spans="22:22" x14ac:dyDescent="0.35">
      <c r="V29394" s="75"/>
    </row>
    <row r="29395" spans="22:22" x14ac:dyDescent="0.35">
      <c r="V29395" s="75"/>
    </row>
    <row r="29396" spans="22:22" x14ac:dyDescent="0.35">
      <c r="V29396" s="75"/>
    </row>
    <row r="29397" spans="22:22" x14ac:dyDescent="0.35">
      <c r="V29397" s="75"/>
    </row>
    <row r="29398" spans="22:22" x14ac:dyDescent="0.35">
      <c r="V29398" s="75"/>
    </row>
    <row r="29399" spans="22:22" x14ac:dyDescent="0.35">
      <c r="V29399" s="75"/>
    </row>
    <row r="29400" spans="22:22" x14ac:dyDescent="0.35">
      <c r="V29400" s="75"/>
    </row>
    <row r="29401" spans="22:22" x14ac:dyDescent="0.35">
      <c r="V29401" s="75"/>
    </row>
    <row r="29402" spans="22:22" x14ac:dyDescent="0.35">
      <c r="V29402" s="75"/>
    </row>
    <row r="29403" spans="22:22" x14ac:dyDescent="0.35">
      <c r="V29403" s="75"/>
    </row>
    <row r="29404" spans="22:22" x14ac:dyDescent="0.35">
      <c r="V29404" s="75"/>
    </row>
    <row r="29405" spans="22:22" x14ac:dyDescent="0.35">
      <c r="V29405" s="75"/>
    </row>
    <row r="29406" spans="22:22" x14ac:dyDescent="0.35">
      <c r="V29406" s="75"/>
    </row>
    <row r="29407" spans="22:22" x14ac:dyDescent="0.35">
      <c r="V29407" s="75"/>
    </row>
    <row r="29408" spans="22:22" x14ac:dyDescent="0.35">
      <c r="V29408" s="75"/>
    </row>
    <row r="29409" spans="22:22" x14ac:dyDescent="0.35">
      <c r="V29409" s="75"/>
    </row>
    <row r="29410" spans="22:22" x14ac:dyDescent="0.35">
      <c r="V29410" s="75"/>
    </row>
    <row r="29411" spans="22:22" x14ac:dyDescent="0.35">
      <c r="V29411" s="75"/>
    </row>
    <row r="29412" spans="22:22" x14ac:dyDescent="0.35">
      <c r="V29412" s="75"/>
    </row>
    <row r="29413" spans="22:22" x14ac:dyDescent="0.35">
      <c r="V29413" s="75"/>
    </row>
    <row r="29414" spans="22:22" x14ac:dyDescent="0.35">
      <c r="V29414" s="75"/>
    </row>
    <row r="29415" spans="22:22" x14ac:dyDescent="0.35">
      <c r="V29415" s="75"/>
    </row>
    <row r="29416" spans="22:22" x14ac:dyDescent="0.35">
      <c r="V29416" s="75"/>
    </row>
    <row r="29417" spans="22:22" x14ac:dyDescent="0.35">
      <c r="V29417" s="75"/>
    </row>
    <row r="29418" spans="22:22" x14ac:dyDescent="0.35">
      <c r="V29418" s="75"/>
    </row>
    <row r="29419" spans="22:22" x14ac:dyDescent="0.35">
      <c r="V29419" s="75"/>
    </row>
    <row r="29420" spans="22:22" x14ac:dyDescent="0.35">
      <c r="V29420" s="75"/>
    </row>
    <row r="29421" spans="22:22" x14ac:dyDescent="0.35">
      <c r="V29421" s="75"/>
    </row>
    <row r="29422" spans="22:22" x14ac:dyDescent="0.35">
      <c r="V29422" s="75"/>
    </row>
    <row r="29423" spans="22:22" x14ac:dyDescent="0.35">
      <c r="V29423" s="75"/>
    </row>
    <row r="29424" spans="22:22" x14ac:dyDescent="0.35">
      <c r="V29424" s="75"/>
    </row>
    <row r="29425" spans="22:22" x14ac:dyDescent="0.35">
      <c r="V29425" s="75"/>
    </row>
    <row r="29426" spans="22:22" x14ac:dyDescent="0.35">
      <c r="V29426" s="75"/>
    </row>
    <row r="29427" spans="22:22" x14ac:dyDescent="0.35">
      <c r="V29427" s="75"/>
    </row>
    <row r="29428" spans="22:22" x14ac:dyDescent="0.35">
      <c r="V29428" s="75"/>
    </row>
    <row r="29429" spans="22:22" x14ac:dyDescent="0.35">
      <c r="V29429" s="75"/>
    </row>
    <row r="29430" spans="22:22" x14ac:dyDescent="0.35">
      <c r="V29430" s="75"/>
    </row>
    <row r="29431" spans="22:22" x14ac:dyDescent="0.35">
      <c r="V29431" s="75"/>
    </row>
    <row r="29432" spans="22:22" x14ac:dyDescent="0.35">
      <c r="V29432" s="75"/>
    </row>
    <row r="29433" spans="22:22" x14ac:dyDescent="0.35">
      <c r="V29433" s="75"/>
    </row>
    <row r="29434" spans="22:22" x14ac:dyDescent="0.35">
      <c r="V29434" s="75"/>
    </row>
    <row r="29435" spans="22:22" x14ac:dyDescent="0.35">
      <c r="V29435" s="75"/>
    </row>
    <row r="29436" spans="22:22" x14ac:dyDescent="0.35">
      <c r="V29436" s="75"/>
    </row>
    <row r="29437" spans="22:22" x14ac:dyDescent="0.35">
      <c r="V29437" s="75"/>
    </row>
    <row r="29438" spans="22:22" x14ac:dyDescent="0.35">
      <c r="V29438" s="75"/>
    </row>
    <row r="29439" spans="22:22" x14ac:dyDescent="0.35">
      <c r="V29439" s="75"/>
    </row>
    <row r="29440" spans="22:22" x14ac:dyDescent="0.35">
      <c r="V29440" s="75"/>
    </row>
    <row r="29441" spans="22:22" x14ac:dyDescent="0.35">
      <c r="V29441" s="75"/>
    </row>
    <row r="29442" spans="22:22" x14ac:dyDescent="0.35">
      <c r="V29442" s="75"/>
    </row>
    <row r="29443" spans="22:22" x14ac:dyDescent="0.35">
      <c r="V29443" s="75"/>
    </row>
    <row r="29444" spans="22:22" x14ac:dyDescent="0.35">
      <c r="V29444" s="75"/>
    </row>
    <row r="29445" spans="22:22" x14ac:dyDescent="0.35">
      <c r="V29445" s="75"/>
    </row>
    <row r="29446" spans="22:22" x14ac:dyDescent="0.35">
      <c r="V29446" s="75"/>
    </row>
    <row r="29447" spans="22:22" x14ac:dyDescent="0.35">
      <c r="V29447" s="75"/>
    </row>
    <row r="29448" spans="22:22" x14ac:dyDescent="0.35">
      <c r="V29448" s="75"/>
    </row>
    <row r="29449" spans="22:22" x14ac:dyDescent="0.35">
      <c r="V29449" s="75"/>
    </row>
    <row r="29450" spans="22:22" x14ac:dyDescent="0.35">
      <c r="V29450" s="75"/>
    </row>
    <row r="29451" spans="22:22" x14ac:dyDescent="0.35">
      <c r="V29451" s="75"/>
    </row>
    <row r="29452" spans="22:22" x14ac:dyDescent="0.35">
      <c r="V29452" s="75"/>
    </row>
    <row r="29453" spans="22:22" x14ac:dyDescent="0.35">
      <c r="V29453" s="75"/>
    </row>
    <row r="29454" spans="22:22" x14ac:dyDescent="0.35">
      <c r="V29454" s="75"/>
    </row>
    <row r="29455" spans="22:22" x14ac:dyDescent="0.35">
      <c r="V29455" s="75"/>
    </row>
    <row r="29456" spans="22:22" x14ac:dyDescent="0.35">
      <c r="V29456" s="75"/>
    </row>
    <row r="29457" spans="22:22" x14ac:dyDescent="0.35">
      <c r="V29457" s="75"/>
    </row>
    <row r="29458" spans="22:22" x14ac:dyDescent="0.35">
      <c r="V29458" s="75"/>
    </row>
    <row r="29459" spans="22:22" x14ac:dyDescent="0.35">
      <c r="V29459" s="75"/>
    </row>
    <row r="29460" spans="22:22" x14ac:dyDescent="0.35">
      <c r="V29460" s="75"/>
    </row>
    <row r="29461" spans="22:22" x14ac:dyDescent="0.35">
      <c r="V29461" s="75"/>
    </row>
    <row r="29462" spans="22:22" x14ac:dyDescent="0.35">
      <c r="V29462" s="75"/>
    </row>
    <row r="29463" spans="22:22" x14ac:dyDescent="0.35">
      <c r="V29463" s="75"/>
    </row>
    <row r="29464" spans="22:22" x14ac:dyDescent="0.35">
      <c r="V29464" s="75"/>
    </row>
    <row r="29465" spans="22:22" x14ac:dyDescent="0.35">
      <c r="V29465" s="75"/>
    </row>
    <row r="29466" spans="22:22" x14ac:dyDescent="0.35">
      <c r="V29466" s="75"/>
    </row>
    <row r="29467" spans="22:22" x14ac:dyDescent="0.35">
      <c r="V29467" s="75"/>
    </row>
    <row r="29468" spans="22:22" x14ac:dyDescent="0.35">
      <c r="V29468" s="75"/>
    </row>
    <row r="29469" spans="22:22" x14ac:dyDescent="0.35">
      <c r="V29469" s="75"/>
    </row>
    <row r="29470" spans="22:22" x14ac:dyDescent="0.35">
      <c r="V29470" s="75"/>
    </row>
    <row r="29471" spans="22:22" x14ac:dyDescent="0.35">
      <c r="V29471" s="75"/>
    </row>
    <row r="29472" spans="22:22" x14ac:dyDescent="0.35">
      <c r="V29472" s="75"/>
    </row>
    <row r="29473" spans="22:22" x14ac:dyDescent="0.35">
      <c r="V29473" s="75"/>
    </row>
    <row r="29474" spans="22:22" x14ac:dyDescent="0.35">
      <c r="V29474" s="75"/>
    </row>
    <row r="29475" spans="22:22" x14ac:dyDescent="0.35">
      <c r="V29475" s="75"/>
    </row>
    <row r="29476" spans="22:22" x14ac:dyDescent="0.35">
      <c r="V29476" s="75"/>
    </row>
    <row r="29477" spans="22:22" x14ac:dyDescent="0.35">
      <c r="V29477" s="75"/>
    </row>
    <row r="29478" spans="22:22" x14ac:dyDescent="0.35">
      <c r="V29478" s="75"/>
    </row>
    <row r="29479" spans="22:22" x14ac:dyDescent="0.35">
      <c r="V29479" s="75"/>
    </row>
    <row r="29480" spans="22:22" x14ac:dyDescent="0.35">
      <c r="V29480" s="75"/>
    </row>
    <row r="29481" spans="22:22" x14ac:dyDescent="0.35">
      <c r="V29481" s="75"/>
    </row>
    <row r="29482" spans="22:22" x14ac:dyDescent="0.35">
      <c r="V29482" s="75"/>
    </row>
    <row r="29483" spans="22:22" x14ac:dyDescent="0.35">
      <c r="V29483" s="75"/>
    </row>
    <row r="29484" spans="22:22" x14ac:dyDescent="0.35">
      <c r="V29484" s="75"/>
    </row>
    <row r="29485" spans="22:22" x14ac:dyDescent="0.35">
      <c r="V29485" s="75"/>
    </row>
    <row r="29486" spans="22:22" x14ac:dyDescent="0.35">
      <c r="V29486" s="75"/>
    </row>
    <row r="29487" spans="22:22" x14ac:dyDescent="0.35">
      <c r="V29487" s="75"/>
    </row>
    <row r="29488" spans="22:22" x14ac:dyDescent="0.35">
      <c r="V29488" s="75"/>
    </row>
    <row r="29489" spans="22:22" x14ac:dyDescent="0.35">
      <c r="V29489" s="75"/>
    </row>
    <row r="29490" spans="22:22" x14ac:dyDescent="0.35">
      <c r="V29490" s="75"/>
    </row>
    <row r="29491" spans="22:22" x14ac:dyDescent="0.35">
      <c r="V29491" s="75"/>
    </row>
    <row r="29492" spans="22:22" x14ac:dyDescent="0.35">
      <c r="V29492" s="75"/>
    </row>
    <row r="29493" spans="22:22" x14ac:dyDescent="0.35">
      <c r="V29493" s="75"/>
    </row>
    <row r="29494" spans="22:22" x14ac:dyDescent="0.35">
      <c r="V29494" s="75"/>
    </row>
    <row r="29495" spans="22:22" x14ac:dyDescent="0.35">
      <c r="V29495" s="75"/>
    </row>
    <row r="29496" spans="22:22" x14ac:dyDescent="0.35">
      <c r="V29496" s="75"/>
    </row>
    <row r="29497" spans="22:22" x14ac:dyDescent="0.35">
      <c r="V29497" s="75"/>
    </row>
    <row r="29498" spans="22:22" x14ac:dyDescent="0.35">
      <c r="V29498" s="75"/>
    </row>
    <row r="29499" spans="22:22" x14ac:dyDescent="0.35">
      <c r="V29499" s="75"/>
    </row>
    <row r="29500" spans="22:22" x14ac:dyDescent="0.35">
      <c r="V29500" s="75"/>
    </row>
    <row r="29501" spans="22:22" x14ac:dyDescent="0.35">
      <c r="V29501" s="75"/>
    </row>
    <row r="29502" spans="22:22" x14ac:dyDescent="0.35">
      <c r="V29502" s="75"/>
    </row>
    <row r="29503" spans="22:22" x14ac:dyDescent="0.35">
      <c r="V29503" s="75"/>
    </row>
    <row r="29504" spans="22:22" x14ac:dyDescent="0.35">
      <c r="V29504" s="75"/>
    </row>
    <row r="29505" spans="22:22" x14ac:dyDescent="0.35">
      <c r="V29505" s="75"/>
    </row>
    <row r="29506" spans="22:22" x14ac:dyDescent="0.35">
      <c r="V29506" s="75"/>
    </row>
    <row r="29507" spans="22:22" x14ac:dyDescent="0.35">
      <c r="V29507" s="75"/>
    </row>
    <row r="29508" spans="22:22" x14ac:dyDescent="0.35">
      <c r="V29508" s="75"/>
    </row>
    <row r="29509" spans="22:22" x14ac:dyDescent="0.35">
      <c r="V29509" s="75"/>
    </row>
    <row r="29510" spans="22:22" x14ac:dyDescent="0.35">
      <c r="V29510" s="75"/>
    </row>
    <row r="29511" spans="22:22" x14ac:dyDescent="0.35">
      <c r="V29511" s="75"/>
    </row>
    <row r="29512" spans="22:22" x14ac:dyDescent="0.35">
      <c r="V29512" s="75"/>
    </row>
    <row r="29513" spans="22:22" x14ac:dyDescent="0.35">
      <c r="V29513" s="75"/>
    </row>
    <row r="29514" spans="22:22" x14ac:dyDescent="0.35">
      <c r="V29514" s="75"/>
    </row>
    <row r="29515" spans="22:22" x14ac:dyDescent="0.35">
      <c r="V29515" s="75"/>
    </row>
    <row r="29516" spans="22:22" x14ac:dyDescent="0.35">
      <c r="V29516" s="75"/>
    </row>
    <row r="29517" spans="22:22" x14ac:dyDescent="0.35">
      <c r="V29517" s="75"/>
    </row>
    <row r="29518" spans="22:22" x14ac:dyDescent="0.35">
      <c r="V29518" s="75"/>
    </row>
    <row r="29519" spans="22:22" x14ac:dyDescent="0.35">
      <c r="V29519" s="75"/>
    </row>
    <row r="29520" spans="22:22" x14ac:dyDescent="0.35">
      <c r="V29520" s="75"/>
    </row>
    <row r="29521" spans="22:22" x14ac:dyDescent="0.35">
      <c r="V29521" s="75"/>
    </row>
    <row r="29522" spans="22:22" x14ac:dyDescent="0.35">
      <c r="V29522" s="75"/>
    </row>
    <row r="29523" spans="22:22" x14ac:dyDescent="0.35">
      <c r="V29523" s="75"/>
    </row>
    <row r="29524" spans="22:22" x14ac:dyDescent="0.35">
      <c r="V29524" s="75"/>
    </row>
    <row r="29525" spans="22:22" x14ac:dyDescent="0.35">
      <c r="V29525" s="75"/>
    </row>
    <row r="29526" spans="22:22" x14ac:dyDescent="0.35">
      <c r="V29526" s="75"/>
    </row>
    <row r="29527" spans="22:22" x14ac:dyDescent="0.35">
      <c r="V29527" s="75"/>
    </row>
    <row r="29528" spans="22:22" x14ac:dyDescent="0.35">
      <c r="V29528" s="75"/>
    </row>
    <row r="29529" spans="22:22" x14ac:dyDescent="0.35">
      <c r="V29529" s="75"/>
    </row>
    <row r="29530" spans="22:22" x14ac:dyDescent="0.35">
      <c r="V29530" s="75"/>
    </row>
    <row r="29531" spans="22:22" x14ac:dyDescent="0.35">
      <c r="V29531" s="75"/>
    </row>
    <row r="29532" spans="22:22" x14ac:dyDescent="0.35">
      <c r="V29532" s="75"/>
    </row>
    <row r="29533" spans="22:22" x14ac:dyDescent="0.35">
      <c r="V29533" s="75"/>
    </row>
    <row r="29534" spans="22:22" x14ac:dyDescent="0.35">
      <c r="V29534" s="75"/>
    </row>
    <row r="29535" spans="22:22" x14ac:dyDescent="0.35">
      <c r="V29535" s="75"/>
    </row>
    <row r="29536" spans="22:22" x14ac:dyDescent="0.35">
      <c r="V29536" s="75"/>
    </row>
    <row r="29537" spans="22:22" x14ac:dyDescent="0.35">
      <c r="V29537" s="75"/>
    </row>
    <row r="29538" spans="22:22" x14ac:dyDescent="0.35">
      <c r="V29538" s="75"/>
    </row>
    <row r="29539" spans="22:22" x14ac:dyDescent="0.35">
      <c r="V29539" s="75"/>
    </row>
    <row r="29540" spans="22:22" x14ac:dyDescent="0.35">
      <c r="V29540" s="75"/>
    </row>
    <row r="29541" spans="22:22" x14ac:dyDescent="0.35">
      <c r="V29541" s="75"/>
    </row>
    <row r="29542" spans="22:22" x14ac:dyDescent="0.35">
      <c r="V29542" s="75"/>
    </row>
    <row r="29543" spans="22:22" x14ac:dyDescent="0.35">
      <c r="V29543" s="75"/>
    </row>
    <row r="29544" spans="22:22" x14ac:dyDescent="0.35">
      <c r="V29544" s="75"/>
    </row>
    <row r="29545" spans="22:22" x14ac:dyDescent="0.35">
      <c r="V29545" s="75"/>
    </row>
    <row r="29546" spans="22:22" x14ac:dyDescent="0.35">
      <c r="V29546" s="75"/>
    </row>
    <row r="29547" spans="22:22" x14ac:dyDescent="0.35">
      <c r="V29547" s="75"/>
    </row>
    <row r="29548" spans="22:22" x14ac:dyDescent="0.35">
      <c r="V29548" s="75"/>
    </row>
    <row r="29549" spans="22:22" x14ac:dyDescent="0.35">
      <c r="V29549" s="75"/>
    </row>
    <row r="29550" spans="22:22" x14ac:dyDescent="0.35">
      <c r="V29550" s="75"/>
    </row>
    <row r="29551" spans="22:22" x14ac:dyDescent="0.35">
      <c r="V29551" s="75"/>
    </row>
    <row r="29552" spans="22:22" x14ac:dyDescent="0.35">
      <c r="V29552" s="75"/>
    </row>
    <row r="29553" spans="22:22" x14ac:dyDescent="0.35">
      <c r="V29553" s="75"/>
    </row>
    <row r="29554" spans="22:22" x14ac:dyDescent="0.35">
      <c r="V29554" s="75"/>
    </row>
    <row r="29555" spans="22:22" x14ac:dyDescent="0.35">
      <c r="V29555" s="75"/>
    </row>
    <row r="29556" spans="22:22" x14ac:dyDescent="0.35">
      <c r="V29556" s="75"/>
    </row>
    <row r="29557" spans="22:22" x14ac:dyDescent="0.35">
      <c r="V29557" s="75"/>
    </row>
    <row r="29558" spans="22:22" x14ac:dyDescent="0.35">
      <c r="V29558" s="75"/>
    </row>
    <row r="29559" spans="22:22" x14ac:dyDescent="0.35">
      <c r="V29559" s="75"/>
    </row>
    <row r="29560" spans="22:22" x14ac:dyDescent="0.35">
      <c r="V29560" s="75"/>
    </row>
    <row r="29561" spans="22:22" x14ac:dyDescent="0.35">
      <c r="V29561" s="75"/>
    </row>
    <row r="29562" spans="22:22" x14ac:dyDescent="0.35">
      <c r="V29562" s="75"/>
    </row>
    <row r="29563" spans="22:22" x14ac:dyDescent="0.35">
      <c r="V29563" s="75"/>
    </row>
    <row r="29564" spans="22:22" x14ac:dyDescent="0.35">
      <c r="V29564" s="75"/>
    </row>
    <row r="29565" spans="22:22" x14ac:dyDescent="0.35">
      <c r="V29565" s="75"/>
    </row>
    <row r="29566" spans="22:22" x14ac:dyDescent="0.35">
      <c r="V29566" s="75"/>
    </row>
    <row r="29567" spans="22:22" x14ac:dyDescent="0.35">
      <c r="V29567" s="75"/>
    </row>
    <row r="29568" spans="22:22" x14ac:dyDescent="0.35">
      <c r="V29568" s="75"/>
    </row>
    <row r="29569" spans="22:22" x14ac:dyDescent="0.35">
      <c r="V29569" s="75"/>
    </row>
    <row r="29570" spans="22:22" x14ac:dyDescent="0.35">
      <c r="V29570" s="75"/>
    </row>
    <row r="29571" spans="22:22" x14ac:dyDescent="0.35">
      <c r="V29571" s="75"/>
    </row>
    <row r="29572" spans="22:22" x14ac:dyDescent="0.35">
      <c r="V29572" s="75"/>
    </row>
    <row r="29573" spans="22:22" x14ac:dyDescent="0.35">
      <c r="V29573" s="75"/>
    </row>
    <row r="29574" spans="22:22" x14ac:dyDescent="0.35">
      <c r="V29574" s="75"/>
    </row>
    <row r="29575" spans="22:22" x14ac:dyDescent="0.35">
      <c r="V29575" s="75"/>
    </row>
    <row r="29576" spans="22:22" x14ac:dyDescent="0.35">
      <c r="V29576" s="75"/>
    </row>
    <row r="29577" spans="22:22" x14ac:dyDescent="0.35">
      <c r="V29577" s="75"/>
    </row>
    <row r="29578" spans="22:22" x14ac:dyDescent="0.35">
      <c r="V29578" s="75"/>
    </row>
    <row r="29579" spans="22:22" x14ac:dyDescent="0.35">
      <c r="V29579" s="75"/>
    </row>
    <row r="29580" spans="22:22" x14ac:dyDescent="0.35">
      <c r="V29580" s="75"/>
    </row>
    <row r="29581" spans="22:22" x14ac:dyDescent="0.35">
      <c r="V29581" s="75"/>
    </row>
    <row r="29582" spans="22:22" x14ac:dyDescent="0.35">
      <c r="V29582" s="75"/>
    </row>
    <row r="29583" spans="22:22" x14ac:dyDescent="0.35">
      <c r="V29583" s="75"/>
    </row>
    <row r="29584" spans="22:22" x14ac:dyDescent="0.35">
      <c r="V29584" s="75"/>
    </row>
    <row r="29585" spans="22:22" x14ac:dyDescent="0.35">
      <c r="V29585" s="75"/>
    </row>
    <row r="29586" spans="22:22" x14ac:dyDescent="0.35">
      <c r="V29586" s="75"/>
    </row>
    <row r="29587" spans="22:22" x14ac:dyDescent="0.35">
      <c r="V29587" s="75"/>
    </row>
    <row r="29588" spans="22:22" x14ac:dyDescent="0.35">
      <c r="V29588" s="75"/>
    </row>
    <row r="29589" spans="22:22" x14ac:dyDescent="0.35">
      <c r="V29589" s="75"/>
    </row>
    <row r="29590" spans="22:22" x14ac:dyDescent="0.35">
      <c r="V29590" s="75"/>
    </row>
    <row r="29591" spans="22:22" x14ac:dyDescent="0.35">
      <c r="V29591" s="75"/>
    </row>
    <row r="29592" spans="22:22" x14ac:dyDescent="0.35">
      <c r="V29592" s="75"/>
    </row>
    <row r="29593" spans="22:22" x14ac:dyDescent="0.35">
      <c r="V29593" s="75"/>
    </row>
    <row r="29594" spans="22:22" x14ac:dyDescent="0.35">
      <c r="V29594" s="75"/>
    </row>
    <row r="29595" spans="22:22" x14ac:dyDescent="0.35">
      <c r="V29595" s="75"/>
    </row>
    <row r="29596" spans="22:22" x14ac:dyDescent="0.35">
      <c r="V29596" s="75"/>
    </row>
    <row r="29597" spans="22:22" x14ac:dyDescent="0.35">
      <c r="V29597" s="75"/>
    </row>
    <row r="29598" spans="22:22" x14ac:dyDescent="0.35">
      <c r="V29598" s="75"/>
    </row>
    <row r="29599" spans="22:22" x14ac:dyDescent="0.35">
      <c r="V29599" s="75"/>
    </row>
    <row r="29600" spans="22:22" x14ac:dyDescent="0.35">
      <c r="V29600" s="75"/>
    </row>
    <row r="29601" spans="22:22" x14ac:dyDescent="0.35">
      <c r="V29601" s="75"/>
    </row>
    <row r="29602" spans="22:22" x14ac:dyDescent="0.35">
      <c r="V29602" s="75"/>
    </row>
    <row r="29603" spans="22:22" x14ac:dyDescent="0.35">
      <c r="V29603" s="75"/>
    </row>
    <row r="29604" spans="22:22" x14ac:dyDescent="0.35">
      <c r="V29604" s="75"/>
    </row>
    <row r="29605" spans="22:22" x14ac:dyDescent="0.35">
      <c r="V29605" s="75"/>
    </row>
    <row r="29606" spans="22:22" x14ac:dyDescent="0.35">
      <c r="V29606" s="75"/>
    </row>
    <row r="29607" spans="22:22" x14ac:dyDescent="0.35">
      <c r="V29607" s="75"/>
    </row>
    <row r="29608" spans="22:22" x14ac:dyDescent="0.35">
      <c r="V29608" s="75"/>
    </row>
    <row r="29609" spans="22:22" x14ac:dyDescent="0.35">
      <c r="V29609" s="75"/>
    </row>
    <row r="29610" spans="22:22" x14ac:dyDescent="0.35">
      <c r="V29610" s="75"/>
    </row>
    <row r="29611" spans="22:22" x14ac:dyDescent="0.35">
      <c r="V29611" s="75"/>
    </row>
    <row r="29612" spans="22:22" x14ac:dyDescent="0.35">
      <c r="V29612" s="75"/>
    </row>
    <row r="29613" spans="22:22" x14ac:dyDescent="0.35">
      <c r="V29613" s="75"/>
    </row>
    <row r="29614" spans="22:22" x14ac:dyDescent="0.35">
      <c r="V29614" s="75"/>
    </row>
    <row r="29615" spans="22:22" x14ac:dyDescent="0.35">
      <c r="V29615" s="75"/>
    </row>
    <row r="29616" spans="22:22" x14ac:dyDescent="0.35">
      <c r="V29616" s="75"/>
    </row>
    <row r="29617" spans="22:22" x14ac:dyDescent="0.35">
      <c r="V29617" s="75"/>
    </row>
    <row r="29618" spans="22:22" x14ac:dyDescent="0.35">
      <c r="V29618" s="75"/>
    </row>
    <row r="29619" spans="22:22" x14ac:dyDescent="0.35">
      <c r="V29619" s="75"/>
    </row>
    <row r="29620" spans="22:22" x14ac:dyDescent="0.35">
      <c r="V29620" s="75"/>
    </row>
    <row r="29621" spans="22:22" x14ac:dyDescent="0.35">
      <c r="V29621" s="75"/>
    </row>
    <row r="29622" spans="22:22" x14ac:dyDescent="0.35">
      <c r="V29622" s="75"/>
    </row>
    <row r="29623" spans="22:22" x14ac:dyDescent="0.35">
      <c r="V29623" s="75"/>
    </row>
    <row r="29624" spans="22:22" x14ac:dyDescent="0.35">
      <c r="V29624" s="75"/>
    </row>
    <row r="29625" spans="22:22" x14ac:dyDescent="0.35">
      <c r="V29625" s="75"/>
    </row>
    <row r="29626" spans="22:22" x14ac:dyDescent="0.35">
      <c r="V29626" s="75"/>
    </row>
    <row r="29627" spans="22:22" x14ac:dyDescent="0.35">
      <c r="V29627" s="75"/>
    </row>
    <row r="29628" spans="22:22" x14ac:dyDescent="0.35">
      <c r="V29628" s="75"/>
    </row>
    <row r="29629" spans="22:22" x14ac:dyDescent="0.35">
      <c r="V29629" s="75"/>
    </row>
    <row r="29630" spans="22:22" x14ac:dyDescent="0.35">
      <c r="V29630" s="75"/>
    </row>
    <row r="29631" spans="22:22" x14ac:dyDescent="0.35">
      <c r="V29631" s="75"/>
    </row>
    <row r="29632" spans="22:22" x14ac:dyDescent="0.35">
      <c r="V29632" s="75"/>
    </row>
    <row r="29633" spans="22:22" x14ac:dyDescent="0.35">
      <c r="V29633" s="75"/>
    </row>
    <row r="29634" spans="22:22" x14ac:dyDescent="0.35">
      <c r="V29634" s="75"/>
    </row>
    <row r="29635" spans="22:22" x14ac:dyDescent="0.35">
      <c r="V29635" s="75"/>
    </row>
    <row r="29636" spans="22:22" x14ac:dyDescent="0.35">
      <c r="V29636" s="75"/>
    </row>
    <row r="29637" spans="22:22" x14ac:dyDescent="0.35">
      <c r="V29637" s="75"/>
    </row>
    <row r="29638" spans="22:22" x14ac:dyDescent="0.35">
      <c r="V29638" s="75"/>
    </row>
    <row r="29639" spans="22:22" x14ac:dyDescent="0.35">
      <c r="V29639" s="75"/>
    </row>
    <row r="29640" spans="22:22" x14ac:dyDescent="0.35">
      <c r="V29640" s="75"/>
    </row>
    <row r="29641" spans="22:22" x14ac:dyDescent="0.35">
      <c r="V29641" s="75"/>
    </row>
    <row r="29642" spans="22:22" x14ac:dyDescent="0.35">
      <c r="V29642" s="75"/>
    </row>
    <row r="29643" spans="22:22" x14ac:dyDescent="0.35">
      <c r="V29643" s="75"/>
    </row>
    <row r="29644" spans="22:22" x14ac:dyDescent="0.35">
      <c r="V29644" s="75"/>
    </row>
    <row r="29645" spans="22:22" x14ac:dyDescent="0.35">
      <c r="V29645" s="75"/>
    </row>
    <row r="29646" spans="22:22" x14ac:dyDescent="0.35">
      <c r="V29646" s="75"/>
    </row>
    <row r="29647" spans="22:22" x14ac:dyDescent="0.35">
      <c r="V29647" s="75"/>
    </row>
    <row r="29648" spans="22:22" x14ac:dyDescent="0.35">
      <c r="V29648" s="75"/>
    </row>
    <row r="29649" spans="22:22" x14ac:dyDescent="0.35">
      <c r="V29649" s="75"/>
    </row>
    <row r="29650" spans="22:22" x14ac:dyDescent="0.35">
      <c r="V29650" s="75"/>
    </row>
    <row r="29651" spans="22:22" x14ac:dyDescent="0.35">
      <c r="V29651" s="75"/>
    </row>
    <row r="29652" spans="22:22" x14ac:dyDescent="0.35">
      <c r="V29652" s="75"/>
    </row>
    <row r="29653" spans="22:22" x14ac:dyDescent="0.35">
      <c r="V29653" s="75"/>
    </row>
    <row r="29654" spans="22:22" x14ac:dyDescent="0.35">
      <c r="V29654" s="75"/>
    </row>
    <row r="29655" spans="22:22" x14ac:dyDescent="0.35">
      <c r="V29655" s="75"/>
    </row>
    <row r="29656" spans="22:22" x14ac:dyDescent="0.35">
      <c r="V29656" s="75"/>
    </row>
    <row r="29657" spans="22:22" x14ac:dyDescent="0.35">
      <c r="V29657" s="75"/>
    </row>
    <row r="29658" spans="22:22" x14ac:dyDescent="0.35">
      <c r="V29658" s="75"/>
    </row>
    <row r="29659" spans="22:22" x14ac:dyDescent="0.35">
      <c r="V29659" s="75"/>
    </row>
    <row r="29660" spans="22:22" x14ac:dyDescent="0.35">
      <c r="V29660" s="75"/>
    </row>
    <row r="29661" spans="22:22" x14ac:dyDescent="0.35">
      <c r="V29661" s="75"/>
    </row>
    <row r="29662" spans="22:22" x14ac:dyDescent="0.35">
      <c r="V29662" s="75"/>
    </row>
    <row r="29663" spans="22:22" x14ac:dyDescent="0.35">
      <c r="V29663" s="75"/>
    </row>
    <row r="29664" spans="22:22" x14ac:dyDescent="0.35">
      <c r="V29664" s="75"/>
    </row>
    <row r="29665" spans="22:22" x14ac:dyDescent="0.35">
      <c r="V29665" s="75"/>
    </row>
    <row r="29666" spans="22:22" x14ac:dyDescent="0.35">
      <c r="V29666" s="75"/>
    </row>
    <row r="29667" spans="22:22" x14ac:dyDescent="0.35">
      <c r="V29667" s="75"/>
    </row>
    <row r="29668" spans="22:22" x14ac:dyDescent="0.35">
      <c r="V29668" s="75"/>
    </row>
    <row r="29669" spans="22:22" x14ac:dyDescent="0.35">
      <c r="V29669" s="75"/>
    </row>
    <row r="29670" spans="22:22" x14ac:dyDescent="0.35">
      <c r="V29670" s="75"/>
    </row>
    <row r="29671" spans="22:22" x14ac:dyDescent="0.35">
      <c r="V29671" s="75"/>
    </row>
    <row r="29672" spans="22:22" x14ac:dyDescent="0.35">
      <c r="V29672" s="75"/>
    </row>
    <row r="29673" spans="22:22" x14ac:dyDescent="0.35">
      <c r="V29673" s="75"/>
    </row>
    <row r="29674" spans="22:22" x14ac:dyDescent="0.35">
      <c r="V29674" s="75"/>
    </row>
    <row r="29675" spans="22:22" x14ac:dyDescent="0.35">
      <c r="V29675" s="75"/>
    </row>
    <row r="29676" spans="22:22" x14ac:dyDescent="0.35">
      <c r="V29676" s="75"/>
    </row>
    <row r="29677" spans="22:22" x14ac:dyDescent="0.35">
      <c r="V29677" s="75"/>
    </row>
    <row r="29678" spans="22:22" x14ac:dyDescent="0.35">
      <c r="V29678" s="75"/>
    </row>
    <row r="29679" spans="22:22" x14ac:dyDescent="0.35">
      <c r="V29679" s="75"/>
    </row>
    <row r="29680" spans="22:22" x14ac:dyDescent="0.35">
      <c r="V29680" s="75"/>
    </row>
    <row r="29681" spans="22:22" x14ac:dyDescent="0.35">
      <c r="V29681" s="75"/>
    </row>
    <row r="29682" spans="22:22" x14ac:dyDescent="0.35">
      <c r="V29682" s="75"/>
    </row>
    <row r="29683" spans="22:22" x14ac:dyDescent="0.35">
      <c r="V29683" s="75"/>
    </row>
    <row r="29684" spans="22:22" x14ac:dyDescent="0.35">
      <c r="V29684" s="75"/>
    </row>
    <row r="29685" spans="22:22" x14ac:dyDescent="0.35">
      <c r="V29685" s="75"/>
    </row>
    <row r="29686" spans="22:22" x14ac:dyDescent="0.35">
      <c r="V29686" s="75"/>
    </row>
    <row r="29687" spans="22:22" x14ac:dyDescent="0.35">
      <c r="V29687" s="75"/>
    </row>
    <row r="29688" spans="22:22" x14ac:dyDescent="0.35">
      <c r="V29688" s="75"/>
    </row>
    <row r="29689" spans="22:22" x14ac:dyDescent="0.35">
      <c r="V29689" s="75"/>
    </row>
    <row r="29690" spans="22:22" x14ac:dyDescent="0.35">
      <c r="V29690" s="75"/>
    </row>
    <row r="29691" spans="22:22" x14ac:dyDescent="0.35">
      <c r="V29691" s="75"/>
    </row>
    <row r="29692" spans="22:22" x14ac:dyDescent="0.35">
      <c r="V29692" s="75"/>
    </row>
    <row r="29693" spans="22:22" x14ac:dyDescent="0.35">
      <c r="V29693" s="75"/>
    </row>
    <row r="29694" spans="22:22" x14ac:dyDescent="0.35">
      <c r="V29694" s="75"/>
    </row>
    <row r="29695" spans="22:22" x14ac:dyDescent="0.35">
      <c r="V29695" s="75"/>
    </row>
    <row r="29696" spans="22:22" x14ac:dyDescent="0.35">
      <c r="V29696" s="75"/>
    </row>
    <row r="29697" spans="22:22" x14ac:dyDescent="0.35">
      <c r="V29697" s="75"/>
    </row>
    <row r="29698" spans="22:22" x14ac:dyDescent="0.35">
      <c r="V29698" s="75"/>
    </row>
    <row r="29699" spans="22:22" x14ac:dyDescent="0.35">
      <c r="V29699" s="75"/>
    </row>
    <row r="29700" spans="22:22" x14ac:dyDescent="0.35">
      <c r="V29700" s="75"/>
    </row>
    <row r="29701" spans="22:22" x14ac:dyDescent="0.35">
      <c r="V29701" s="75"/>
    </row>
    <row r="29702" spans="22:22" x14ac:dyDescent="0.35">
      <c r="V29702" s="75"/>
    </row>
    <row r="29703" spans="22:22" x14ac:dyDescent="0.35">
      <c r="V29703" s="75"/>
    </row>
    <row r="29704" spans="22:22" x14ac:dyDescent="0.35">
      <c r="V29704" s="75"/>
    </row>
    <row r="29705" spans="22:22" x14ac:dyDescent="0.35">
      <c r="V29705" s="75"/>
    </row>
    <row r="29706" spans="22:22" x14ac:dyDescent="0.35">
      <c r="V29706" s="75"/>
    </row>
    <row r="29707" spans="22:22" x14ac:dyDescent="0.35">
      <c r="V29707" s="75"/>
    </row>
    <row r="29708" spans="22:22" x14ac:dyDescent="0.35">
      <c r="V29708" s="75"/>
    </row>
    <row r="29709" spans="22:22" x14ac:dyDescent="0.35">
      <c r="V29709" s="75"/>
    </row>
    <row r="29710" spans="22:22" x14ac:dyDescent="0.35">
      <c r="V29710" s="75"/>
    </row>
    <row r="29711" spans="22:22" x14ac:dyDescent="0.35">
      <c r="V29711" s="75"/>
    </row>
    <row r="29712" spans="22:22" x14ac:dyDescent="0.35">
      <c r="V29712" s="75"/>
    </row>
    <row r="29713" spans="22:22" x14ac:dyDescent="0.35">
      <c r="V29713" s="75"/>
    </row>
    <row r="29714" spans="22:22" x14ac:dyDescent="0.35">
      <c r="V29714" s="75"/>
    </row>
    <row r="29715" spans="22:22" x14ac:dyDescent="0.35">
      <c r="V29715" s="75"/>
    </row>
    <row r="29716" spans="22:22" x14ac:dyDescent="0.35">
      <c r="V29716" s="75"/>
    </row>
    <row r="29717" spans="22:22" x14ac:dyDescent="0.35">
      <c r="V29717" s="75"/>
    </row>
    <row r="29718" spans="22:22" x14ac:dyDescent="0.35">
      <c r="V29718" s="75"/>
    </row>
    <row r="29719" spans="22:22" x14ac:dyDescent="0.35">
      <c r="V29719" s="75"/>
    </row>
    <row r="29720" spans="22:22" x14ac:dyDescent="0.35">
      <c r="V29720" s="75"/>
    </row>
    <row r="29721" spans="22:22" x14ac:dyDescent="0.35">
      <c r="V29721" s="75"/>
    </row>
    <row r="29722" spans="22:22" x14ac:dyDescent="0.35">
      <c r="V29722" s="75"/>
    </row>
    <row r="29723" spans="22:22" x14ac:dyDescent="0.35">
      <c r="V29723" s="75"/>
    </row>
    <row r="29724" spans="22:22" x14ac:dyDescent="0.35">
      <c r="V29724" s="75"/>
    </row>
    <row r="29725" spans="22:22" x14ac:dyDescent="0.35">
      <c r="V29725" s="75"/>
    </row>
    <row r="29726" spans="22:22" x14ac:dyDescent="0.35">
      <c r="V29726" s="75"/>
    </row>
    <row r="29727" spans="22:22" x14ac:dyDescent="0.35">
      <c r="V29727" s="75"/>
    </row>
    <row r="29728" spans="22:22" x14ac:dyDescent="0.35">
      <c r="V29728" s="75"/>
    </row>
    <row r="29729" spans="22:22" x14ac:dyDescent="0.35">
      <c r="V29729" s="75"/>
    </row>
    <row r="29730" spans="22:22" x14ac:dyDescent="0.35">
      <c r="V29730" s="75"/>
    </row>
    <row r="29731" spans="22:22" x14ac:dyDescent="0.35">
      <c r="V29731" s="75"/>
    </row>
    <row r="29732" spans="22:22" x14ac:dyDescent="0.35">
      <c r="V29732" s="75"/>
    </row>
    <row r="29733" spans="22:22" x14ac:dyDescent="0.35">
      <c r="V29733" s="75"/>
    </row>
    <row r="29734" spans="22:22" x14ac:dyDescent="0.35">
      <c r="V29734" s="75"/>
    </row>
    <row r="29735" spans="22:22" x14ac:dyDescent="0.35">
      <c r="V29735" s="75"/>
    </row>
    <row r="29736" spans="22:22" x14ac:dyDescent="0.35">
      <c r="V29736" s="75"/>
    </row>
    <row r="29737" spans="22:22" x14ac:dyDescent="0.35">
      <c r="V29737" s="75"/>
    </row>
    <row r="29738" spans="22:22" x14ac:dyDescent="0.35">
      <c r="V29738" s="75"/>
    </row>
    <row r="29739" spans="22:22" x14ac:dyDescent="0.35">
      <c r="V29739" s="75"/>
    </row>
    <row r="29740" spans="22:22" x14ac:dyDescent="0.35">
      <c r="V29740" s="75"/>
    </row>
    <row r="29741" spans="22:22" x14ac:dyDescent="0.35">
      <c r="V29741" s="75"/>
    </row>
    <row r="29742" spans="22:22" x14ac:dyDescent="0.35">
      <c r="V29742" s="75"/>
    </row>
    <row r="29743" spans="22:22" x14ac:dyDescent="0.35">
      <c r="V29743" s="75"/>
    </row>
    <row r="29744" spans="22:22" x14ac:dyDescent="0.35">
      <c r="V29744" s="75"/>
    </row>
    <row r="29745" spans="22:22" x14ac:dyDescent="0.35">
      <c r="V29745" s="75"/>
    </row>
    <row r="29746" spans="22:22" x14ac:dyDescent="0.35">
      <c r="V29746" s="75"/>
    </row>
    <row r="29747" spans="22:22" x14ac:dyDescent="0.35">
      <c r="V29747" s="75"/>
    </row>
    <row r="29748" spans="22:22" x14ac:dyDescent="0.35">
      <c r="V29748" s="75"/>
    </row>
    <row r="29749" spans="22:22" x14ac:dyDescent="0.35">
      <c r="V29749" s="75"/>
    </row>
    <row r="29750" spans="22:22" x14ac:dyDescent="0.35">
      <c r="V29750" s="75"/>
    </row>
    <row r="29751" spans="22:22" x14ac:dyDescent="0.35">
      <c r="V29751" s="75"/>
    </row>
    <row r="29752" spans="22:22" x14ac:dyDescent="0.35">
      <c r="V29752" s="75"/>
    </row>
    <row r="29753" spans="22:22" x14ac:dyDescent="0.35">
      <c r="V29753" s="75"/>
    </row>
    <row r="29754" spans="22:22" x14ac:dyDescent="0.35">
      <c r="V29754" s="75"/>
    </row>
    <row r="29755" spans="22:22" x14ac:dyDescent="0.35">
      <c r="V29755" s="75"/>
    </row>
    <row r="29756" spans="22:22" x14ac:dyDescent="0.35">
      <c r="V29756" s="75"/>
    </row>
    <row r="29757" spans="22:22" x14ac:dyDescent="0.35">
      <c r="V29757" s="75"/>
    </row>
    <row r="29758" spans="22:22" x14ac:dyDescent="0.35">
      <c r="V29758" s="75"/>
    </row>
    <row r="29759" spans="22:22" x14ac:dyDescent="0.35">
      <c r="V29759" s="75"/>
    </row>
    <row r="29760" spans="22:22" x14ac:dyDescent="0.35">
      <c r="V29760" s="75"/>
    </row>
    <row r="29761" spans="22:22" x14ac:dyDescent="0.35">
      <c r="V29761" s="75"/>
    </row>
    <row r="29762" spans="22:22" x14ac:dyDescent="0.35">
      <c r="V29762" s="75"/>
    </row>
    <row r="29763" spans="22:22" x14ac:dyDescent="0.35">
      <c r="V29763" s="75"/>
    </row>
    <row r="29764" spans="22:22" x14ac:dyDescent="0.35">
      <c r="V29764" s="75"/>
    </row>
    <row r="29765" spans="22:22" x14ac:dyDescent="0.35">
      <c r="V29765" s="75"/>
    </row>
    <row r="29766" spans="22:22" x14ac:dyDescent="0.35">
      <c r="V29766" s="75"/>
    </row>
    <row r="29767" spans="22:22" x14ac:dyDescent="0.35">
      <c r="V29767" s="75"/>
    </row>
    <row r="29768" spans="22:22" x14ac:dyDescent="0.35">
      <c r="V29768" s="75"/>
    </row>
    <row r="29769" spans="22:22" x14ac:dyDescent="0.35">
      <c r="V29769" s="75"/>
    </row>
    <row r="29770" spans="22:22" x14ac:dyDescent="0.35">
      <c r="V29770" s="75"/>
    </row>
    <row r="29771" spans="22:22" x14ac:dyDescent="0.35">
      <c r="V29771" s="75"/>
    </row>
    <row r="29772" spans="22:22" x14ac:dyDescent="0.35">
      <c r="V29772" s="75"/>
    </row>
    <row r="29773" spans="22:22" x14ac:dyDescent="0.35">
      <c r="V29773" s="75"/>
    </row>
    <row r="29774" spans="22:22" x14ac:dyDescent="0.35">
      <c r="V29774" s="75"/>
    </row>
    <row r="29775" spans="22:22" x14ac:dyDescent="0.35">
      <c r="V29775" s="75"/>
    </row>
    <row r="29776" spans="22:22" x14ac:dyDescent="0.35">
      <c r="V29776" s="75"/>
    </row>
    <row r="29777" spans="22:22" x14ac:dyDescent="0.35">
      <c r="V29777" s="75"/>
    </row>
    <row r="29778" spans="22:22" x14ac:dyDescent="0.35">
      <c r="V29778" s="75"/>
    </row>
    <row r="29779" spans="22:22" x14ac:dyDescent="0.35">
      <c r="V29779" s="75"/>
    </row>
    <row r="29780" spans="22:22" x14ac:dyDescent="0.35">
      <c r="V29780" s="75"/>
    </row>
    <row r="29781" spans="22:22" x14ac:dyDescent="0.35">
      <c r="V29781" s="75"/>
    </row>
    <row r="29782" spans="22:22" x14ac:dyDescent="0.35">
      <c r="V29782" s="75"/>
    </row>
    <row r="29783" spans="22:22" x14ac:dyDescent="0.35">
      <c r="V29783" s="75"/>
    </row>
    <row r="29784" spans="22:22" x14ac:dyDescent="0.35">
      <c r="V29784" s="75"/>
    </row>
    <row r="29785" spans="22:22" x14ac:dyDescent="0.35">
      <c r="V29785" s="75"/>
    </row>
    <row r="29786" spans="22:22" x14ac:dyDescent="0.35">
      <c r="V29786" s="75"/>
    </row>
    <row r="29787" spans="22:22" x14ac:dyDescent="0.35">
      <c r="V29787" s="75"/>
    </row>
    <row r="29788" spans="22:22" x14ac:dyDescent="0.35">
      <c r="V29788" s="75"/>
    </row>
    <row r="29789" spans="22:22" x14ac:dyDescent="0.35">
      <c r="V29789" s="75"/>
    </row>
    <row r="29790" spans="22:22" x14ac:dyDescent="0.35">
      <c r="V29790" s="75"/>
    </row>
    <row r="29791" spans="22:22" x14ac:dyDescent="0.35">
      <c r="V29791" s="75"/>
    </row>
    <row r="29792" spans="22:22" x14ac:dyDescent="0.35">
      <c r="V29792" s="75"/>
    </row>
    <row r="29793" spans="22:22" x14ac:dyDescent="0.35">
      <c r="V29793" s="75"/>
    </row>
    <row r="29794" spans="22:22" x14ac:dyDescent="0.35">
      <c r="V29794" s="17"/>
    </row>
    <row r="29795" spans="22:22" x14ac:dyDescent="0.35">
      <c r="V29795" s="17"/>
    </row>
    <row r="29796" spans="22:22" x14ac:dyDescent="0.35">
      <c r="V29796" s="17"/>
    </row>
    <row r="29797" spans="22:22" x14ac:dyDescent="0.35">
      <c r="V29797" s="17"/>
    </row>
    <row r="29798" spans="22:22" x14ac:dyDescent="0.35">
      <c r="V29798" s="17"/>
    </row>
    <row r="29799" spans="22:22" x14ac:dyDescent="0.35">
      <c r="V29799" s="17"/>
    </row>
    <row r="29800" spans="22:22" x14ac:dyDescent="0.35">
      <c r="V29800" s="17"/>
    </row>
    <row r="29801" spans="22:22" x14ac:dyDescent="0.35">
      <c r="V29801" s="17"/>
    </row>
    <row r="29802" spans="22:22" x14ac:dyDescent="0.35">
      <c r="V29802" s="17"/>
    </row>
    <row r="29803" spans="22:22" x14ac:dyDescent="0.35">
      <c r="V29803" s="17"/>
    </row>
    <row r="29804" spans="22:22" x14ac:dyDescent="0.35">
      <c r="V29804" s="17"/>
    </row>
    <row r="29805" spans="22:22" x14ac:dyDescent="0.35">
      <c r="V29805" s="17"/>
    </row>
    <row r="29806" spans="22:22" x14ac:dyDescent="0.35">
      <c r="V29806" s="17"/>
    </row>
    <row r="29807" spans="22:22" x14ac:dyDescent="0.35">
      <c r="V29807" s="17"/>
    </row>
    <row r="29808" spans="22:22" x14ac:dyDescent="0.35">
      <c r="V29808" s="17"/>
    </row>
    <row r="29809" spans="22:22" x14ac:dyDescent="0.35">
      <c r="V29809" s="17"/>
    </row>
    <row r="29810" spans="22:22" x14ac:dyDescent="0.35">
      <c r="V29810" s="17"/>
    </row>
    <row r="29811" spans="22:22" x14ac:dyDescent="0.35">
      <c r="V29811" s="17"/>
    </row>
    <row r="29812" spans="22:22" x14ac:dyDescent="0.35">
      <c r="V29812" s="17"/>
    </row>
    <row r="29813" spans="22:22" x14ac:dyDescent="0.35">
      <c r="V29813" s="17"/>
    </row>
    <row r="29814" spans="22:22" x14ac:dyDescent="0.35">
      <c r="V29814" s="17"/>
    </row>
    <row r="29815" spans="22:22" x14ac:dyDescent="0.35">
      <c r="V29815" s="17"/>
    </row>
    <row r="29816" spans="22:22" x14ac:dyDescent="0.35">
      <c r="V29816" s="17"/>
    </row>
    <row r="29817" spans="22:22" x14ac:dyDescent="0.35">
      <c r="V29817" s="17"/>
    </row>
    <row r="29818" spans="22:22" x14ac:dyDescent="0.35">
      <c r="V29818" s="17"/>
    </row>
    <row r="29819" spans="22:22" x14ac:dyDescent="0.35">
      <c r="V29819" s="17"/>
    </row>
    <row r="29820" spans="22:22" x14ac:dyDescent="0.35">
      <c r="V29820" s="17"/>
    </row>
    <row r="29821" spans="22:22" x14ac:dyDescent="0.35">
      <c r="V29821" s="17"/>
    </row>
    <row r="29822" spans="22:22" x14ac:dyDescent="0.35">
      <c r="V29822" s="17"/>
    </row>
    <row r="29823" spans="22:22" x14ac:dyDescent="0.35">
      <c r="V29823" s="17"/>
    </row>
    <row r="29824" spans="22:22" x14ac:dyDescent="0.35">
      <c r="V29824" s="17"/>
    </row>
    <row r="29825" spans="22:22" x14ac:dyDescent="0.35">
      <c r="V29825" s="17"/>
    </row>
    <row r="29826" spans="22:22" x14ac:dyDescent="0.35">
      <c r="V29826" s="17"/>
    </row>
    <row r="29827" spans="22:22" x14ac:dyDescent="0.35">
      <c r="V29827" s="17"/>
    </row>
    <row r="29828" spans="22:22" x14ac:dyDescent="0.35">
      <c r="V29828" s="17"/>
    </row>
    <row r="29829" spans="22:22" x14ac:dyDescent="0.35">
      <c r="V29829" s="17"/>
    </row>
    <row r="29830" spans="22:22" x14ac:dyDescent="0.35">
      <c r="V29830" s="17"/>
    </row>
    <row r="29831" spans="22:22" x14ac:dyDescent="0.35">
      <c r="V29831" s="17"/>
    </row>
    <row r="29832" spans="22:22" x14ac:dyDescent="0.35">
      <c r="V29832" s="17"/>
    </row>
    <row r="29833" spans="22:22" x14ac:dyDescent="0.35">
      <c r="V29833" s="17"/>
    </row>
    <row r="29834" spans="22:22" x14ac:dyDescent="0.35">
      <c r="V29834" s="17"/>
    </row>
    <row r="29835" spans="22:22" x14ac:dyDescent="0.35">
      <c r="V29835" s="17"/>
    </row>
    <row r="29836" spans="22:22" x14ac:dyDescent="0.35">
      <c r="V29836" s="17"/>
    </row>
    <row r="29837" spans="22:22" x14ac:dyDescent="0.35">
      <c r="V29837" s="17"/>
    </row>
    <row r="29838" spans="22:22" x14ac:dyDescent="0.35">
      <c r="V29838" s="17"/>
    </row>
    <row r="29839" spans="22:22" x14ac:dyDescent="0.35">
      <c r="V29839" s="17"/>
    </row>
    <row r="29840" spans="22:22" x14ac:dyDescent="0.35">
      <c r="V29840" s="17"/>
    </row>
    <row r="29841" spans="22:22" x14ac:dyDescent="0.35">
      <c r="V29841" s="17"/>
    </row>
    <row r="29842" spans="22:22" x14ac:dyDescent="0.35">
      <c r="V29842" s="17"/>
    </row>
    <row r="29843" spans="22:22" x14ac:dyDescent="0.35">
      <c r="V29843" s="17"/>
    </row>
    <row r="29844" spans="22:22" x14ac:dyDescent="0.35">
      <c r="V29844" s="17"/>
    </row>
    <row r="29845" spans="22:22" x14ac:dyDescent="0.35">
      <c r="V29845" s="17"/>
    </row>
    <row r="29846" spans="22:22" x14ac:dyDescent="0.35">
      <c r="V29846" s="17"/>
    </row>
    <row r="29847" spans="22:22" x14ac:dyDescent="0.35">
      <c r="V29847" s="17"/>
    </row>
    <row r="29848" spans="22:22" x14ac:dyDescent="0.35">
      <c r="V29848" s="17"/>
    </row>
    <row r="29849" spans="22:22" x14ac:dyDescent="0.35">
      <c r="V29849" s="17"/>
    </row>
    <row r="29850" spans="22:22" x14ac:dyDescent="0.35">
      <c r="V29850" s="17"/>
    </row>
    <row r="29851" spans="22:22" x14ac:dyDescent="0.35">
      <c r="V29851" s="17"/>
    </row>
    <row r="29852" spans="22:22" x14ac:dyDescent="0.35">
      <c r="V29852" s="17"/>
    </row>
    <row r="29853" spans="22:22" x14ac:dyDescent="0.35">
      <c r="V29853" s="17"/>
    </row>
    <row r="29854" spans="22:22" x14ac:dyDescent="0.35">
      <c r="V29854" s="17"/>
    </row>
    <row r="29855" spans="22:22" x14ac:dyDescent="0.35">
      <c r="V29855" s="17"/>
    </row>
    <row r="29856" spans="22:22" x14ac:dyDescent="0.35">
      <c r="V29856" s="17"/>
    </row>
    <row r="29857" spans="22:22" x14ac:dyDescent="0.35">
      <c r="V29857" s="17"/>
    </row>
    <row r="29858" spans="22:22" x14ac:dyDescent="0.35">
      <c r="V29858" s="17"/>
    </row>
    <row r="29859" spans="22:22" x14ac:dyDescent="0.35">
      <c r="V29859" s="17"/>
    </row>
    <row r="29860" spans="22:22" x14ac:dyDescent="0.35">
      <c r="V29860" s="17"/>
    </row>
    <row r="29861" spans="22:22" x14ac:dyDescent="0.35">
      <c r="V29861" s="17"/>
    </row>
    <row r="29862" spans="22:22" x14ac:dyDescent="0.35">
      <c r="V29862" s="17"/>
    </row>
    <row r="29863" spans="22:22" x14ac:dyDescent="0.35">
      <c r="V29863" s="17"/>
    </row>
    <row r="29864" spans="22:22" x14ac:dyDescent="0.35">
      <c r="V29864" s="17"/>
    </row>
    <row r="29865" spans="22:22" x14ac:dyDescent="0.35">
      <c r="V29865" s="17"/>
    </row>
    <row r="29866" spans="22:22" x14ac:dyDescent="0.35">
      <c r="V29866" s="17"/>
    </row>
    <row r="29867" spans="22:22" x14ac:dyDescent="0.35">
      <c r="V29867" s="17"/>
    </row>
    <row r="29868" spans="22:22" x14ac:dyDescent="0.35">
      <c r="V29868" s="17"/>
    </row>
    <row r="29869" spans="22:22" x14ac:dyDescent="0.35">
      <c r="V29869" s="17"/>
    </row>
    <row r="29870" spans="22:22" x14ac:dyDescent="0.35">
      <c r="V29870" s="17"/>
    </row>
    <row r="29871" spans="22:22" x14ac:dyDescent="0.35">
      <c r="V29871" s="17"/>
    </row>
    <row r="29872" spans="22:22" x14ac:dyDescent="0.35">
      <c r="V29872" s="17"/>
    </row>
    <row r="29873" spans="22:22" x14ac:dyDescent="0.35">
      <c r="V29873" s="17"/>
    </row>
    <row r="29874" spans="22:22" x14ac:dyDescent="0.35">
      <c r="V29874" s="17"/>
    </row>
    <row r="29875" spans="22:22" x14ac:dyDescent="0.35">
      <c r="V29875" s="17"/>
    </row>
    <row r="29876" spans="22:22" x14ac:dyDescent="0.35">
      <c r="V29876" s="17"/>
    </row>
    <row r="29877" spans="22:22" x14ac:dyDescent="0.35">
      <c r="V29877" s="17"/>
    </row>
    <row r="29878" spans="22:22" x14ac:dyDescent="0.35">
      <c r="V29878" s="17"/>
    </row>
    <row r="29879" spans="22:22" x14ac:dyDescent="0.35">
      <c r="V29879" s="17"/>
    </row>
    <row r="29880" spans="22:22" x14ac:dyDescent="0.35">
      <c r="V29880" s="17"/>
    </row>
    <row r="29881" spans="22:22" x14ac:dyDescent="0.35">
      <c r="V29881" s="17"/>
    </row>
    <row r="29882" spans="22:22" x14ac:dyDescent="0.35">
      <c r="V29882" s="17"/>
    </row>
    <row r="29883" spans="22:22" x14ac:dyDescent="0.35">
      <c r="V29883" s="17"/>
    </row>
    <row r="29884" spans="22:22" x14ac:dyDescent="0.35">
      <c r="V29884" s="17"/>
    </row>
    <row r="29885" spans="22:22" x14ac:dyDescent="0.35">
      <c r="V29885" s="17"/>
    </row>
    <row r="29886" spans="22:22" x14ac:dyDescent="0.35">
      <c r="V29886" s="17"/>
    </row>
    <row r="29887" spans="22:22" x14ac:dyDescent="0.35">
      <c r="V29887" s="17"/>
    </row>
    <row r="29888" spans="22:22" x14ac:dyDescent="0.35">
      <c r="V29888" s="17"/>
    </row>
    <row r="29889" spans="22:22" x14ac:dyDescent="0.35">
      <c r="V29889" s="17"/>
    </row>
    <row r="29890" spans="22:22" x14ac:dyDescent="0.35">
      <c r="V29890" s="17"/>
    </row>
    <row r="29891" spans="22:22" x14ac:dyDescent="0.35">
      <c r="V29891" s="17"/>
    </row>
    <row r="29892" spans="22:22" x14ac:dyDescent="0.35">
      <c r="V29892" s="17"/>
    </row>
    <row r="29893" spans="22:22" x14ac:dyDescent="0.35">
      <c r="V29893" s="17"/>
    </row>
    <row r="29894" spans="22:22" x14ac:dyDescent="0.35">
      <c r="V29894" s="17"/>
    </row>
    <row r="29895" spans="22:22" x14ac:dyDescent="0.35">
      <c r="V29895" s="17"/>
    </row>
    <row r="29896" spans="22:22" x14ac:dyDescent="0.35">
      <c r="V29896" s="17"/>
    </row>
    <row r="29897" spans="22:22" x14ac:dyDescent="0.35">
      <c r="V29897" s="17"/>
    </row>
    <row r="29898" spans="22:22" x14ac:dyDescent="0.35">
      <c r="V29898" s="17"/>
    </row>
    <row r="29899" spans="22:22" x14ac:dyDescent="0.35">
      <c r="V29899" s="17"/>
    </row>
    <row r="29900" spans="22:22" x14ac:dyDescent="0.35">
      <c r="V29900" s="17"/>
    </row>
    <row r="29901" spans="22:22" x14ac:dyDescent="0.35">
      <c r="V29901" s="17"/>
    </row>
    <row r="29902" spans="22:22" x14ac:dyDescent="0.35">
      <c r="V29902" s="17"/>
    </row>
    <row r="29903" spans="22:22" x14ac:dyDescent="0.35">
      <c r="V29903" s="17"/>
    </row>
    <row r="29904" spans="22:22" x14ac:dyDescent="0.35">
      <c r="V29904" s="17"/>
    </row>
    <row r="29905" spans="22:22" x14ac:dyDescent="0.35">
      <c r="V29905" s="17"/>
    </row>
    <row r="29906" spans="22:22" x14ac:dyDescent="0.35">
      <c r="V29906" s="17"/>
    </row>
    <row r="29907" spans="22:22" x14ac:dyDescent="0.35">
      <c r="V29907" s="17"/>
    </row>
    <row r="29908" spans="22:22" x14ac:dyDescent="0.35">
      <c r="V29908" s="17"/>
    </row>
    <row r="29909" spans="22:22" x14ac:dyDescent="0.35">
      <c r="V29909" s="17"/>
    </row>
    <row r="29910" spans="22:22" x14ac:dyDescent="0.35">
      <c r="V29910" s="17"/>
    </row>
    <row r="29911" spans="22:22" x14ac:dyDescent="0.35">
      <c r="V29911" s="17"/>
    </row>
    <row r="29912" spans="22:22" x14ac:dyDescent="0.35">
      <c r="V29912" s="17"/>
    </row>
    <row r="29913" spans="22:22" x14ac:dyDescent="0.35">
      <c r="V29913" s="17"/>
    </row>
    <row r="29914" spans="22:22" x14ac:dyDescent="0.35">
      <c r="V29914" s="17"/>
    </row>
    <row r="29915" spans="22:22" x14ac:dyDescent="0.35">
      <c r="V29915" s="17"/>
    </row>
    <row r="29916" spans="22:22" x14ac:dyDescent="0.35">
      <c r="V29916" s="17"/>
    </row>
    <row r="29917" spans="22:22" x14ac:dyDescent="0.35">
      <c r="V29917" s="17"/>
    </row>
    <row r="29918" spans="22:22" x14ac:dyDescent="0.35">
      <c r="V29918" s="17"/>
    </row>
    <row r="29919" spans="22:22" x14ac:dyDescent="0.35">
      <c r="V29919" s="17"/>
    </row>
    <row r="29920" spans="22:22" x14ac:dyDescent="0.35">
      <c r="V29920" s="17"/>
    </row>
    <row r="29921" spans="22:22" x14ac:dyDescent="0.35">
      <c r="V29921" s="17"/>
    </row>
    <row r="29922" spans="22:22" x14ac:dyDescent="0.35">
      <c r="V29922" s="17"/>
    </row>
    <row r="29923" spans="22:22" x14ac:dyDescent="0.35">
      <c r="V29923" s="17"/>
    </row>
    <row r="29924" spans="22:22" x14ac:dyDescent="0.35">
      <c r="V29924" s="17"/>
    </row>
    <row r="29925" spans="22:22" x14ac:dyDescent="0.35">
      <c r="V29925" s="17"/>
    </row>
    <row r="29926" spans="22:22" x14ac:dyDescent="0.35">
      <c r="V29926" s="17"/>
    </row>
    <row r="29927" spans="22:22" x14ac:dyDescent="0.35">
      <c r="V29927" s="17"/>
    </row>
    <row r="29928" spans="22:22" x14ac:dyDescent="0.35">
      <c r="V29928" s="17"/>
    </row>
    <row r="29929" spans="22:22" x14ac:dyDescent="0.35">
      <c r="V29929" s="17"/>
    </row>
    <row r="29930" spans="22:22" x14ac:dyDescent="0.35">
      <c r="V29930" s="17"/>
    </row>
    <row r="29931" spans="22:22" x14ac:dyDescent="0.35">
      <c r="V29931" s="17"/>
    </row>
    <row r="29932" spans="22:22" x14ac:dyDescent="0.35">
      <c r="V29932" s="17"/>
    </row>
    <row r="29933" spans="22:22" x14ac:dyDescent="0.35">
      <c r="V29933" s="17"/>
    </row>
    <row r="29934" spans="22:22" x14ac:dyDescent="0.35">
      <c r="V29934" s="17"/>
    </row>
    <row r="29935" spans="22:22" x14ac:dyDescent="0.35">
      <c r="V29935" s="17"/>
    </row>
    <row r="29936" spans="22:22" x14ac:dyDescent="0.35">
      <c r="V29936" s="17"/>
    </row>
    <row r="29937" spans="22:22" x14ac:dyDescent="0.35">
      <c r="V29937" s="17"/>
    </row>
    <row r="29938" spans="22:22" x14ac:dyDescent="0.35">
      <c r="V29938" s="17"/>
    </row>
    <row r="29939" spans="22:22" x14ac:dyDescent="0.35">
      <c r="V29939" s="17"/>
    </row>
    <row r="29940" spans="22:22" x14ac:dyDescent="0.35">
      <c r="V29940" s="17"/>
    </row>
    <row r="29941" spans="22:22" x14ac:dyDescent="0.35">
      <c r="V29941" s="17"/>
    </row>
    <row r="29942" spans="22:22" x14ac:dyDescent="0.35">
      <c r="V29942" s="17"/>
    </row>
    <row r="29943" spans="22:22" x14ac:dyDescent="0.35">
      <c r="V29943" s="17"/>
    </row>
    <row r="29944" spans="22:22" x14ac:dyDescent="0.35">
      <c r="V29944" s="17"/>
    </row>
    <row r="29945" spans="22:22" x14ac:dyDescent="0.35">
      <c r="V29945" s="17"/>
    </row>
    <row r="29946" spans="22:22" x14ac:dyDescent="0.35">
      <c r="V29946" s="17"/>
    </row>
    <row r="29947" spans="22:22" x14ac:dyDescent="0.35">
      <c r="V29947" s="17"/>
    </row>
    <row r="29948" spans="22:22" x14ac:dyDescent="0.35">
      <c r="V29948" s="17"/>
    </row>
    <row r="29949" spans="22:22" x14ac:dyDescent="0.35">
      <c r="V29949" s="17"/>
    </row>
    <row r="29950" spans="22:22" x14ac:dyDescent="0.35">
      <c r="V29950" s="17"/>
    </row>
    <row r="29951" spans="22:22" x14ac:dyDescent="0.35">
      <c r="V29951" s="17"/>
    </row>
    <row r="29952" spans="22:22" x14ac:dyDescent="0.35">
      <c r="V29952" s="17"/>
    </row>
    <row r="29953" spans="22:22" x14ac:dyDescent="0.35">
      <c r="V29953" s="17"/>
    </row>
    <row r="29954" spans="22:22" x14ac:dyDescent="0.35">
      <c r="V29954" s="17"/>
    </row>
    <row r="29955" spans="22:22" x14ac:dyDescent="0.35">
      <c r="V29955" s="17"/>
    </row>
    <row r="29956" spans="22:22" x14ac:dyDescent="0.35">
      <c r="V29956" s="17"/>
    </row>
    <row r="29957" spans="22:22" x14ac:dyDescent="0.35">
      <c r="V29957" s="17"/>
    </row>
    <row r="29958" spans="22:22" x14ac:dyDescent="0.35">
      <c r="V29958" s="17"/>
    </row>
    <row r="29959" spans="22:22" x14ac:dyDescent="0.35">
      <c r="V29959" s="17"/>
    </row>
    <row r="29960" spans="22:22" x14ac:dyDescent="0.35">
      <c r="V29960" s="17"/>
    </row>
    <row r="29961" spans="22:22" x14ac:dyDescent="0.35">
      <c r="V29961" s="17"/>
    </row>
    <row r="29962" spans="22:22" x14ac:dyDescent="0.35">
      <c r="V29962" s="17"/>
    </row>
    <row r="29963" spans="22:22" x14ac:dyDescent="0.35">
      <c r="V29963" s="17"/>
    </row>
    <row r="29964" spans="22:22" x14ac:dyDescent="0.35">
      <c r="V29964" s="17"/>
    </row>
    <row r="29965" spans="22:22" x14ac:dyDescent="0.35">
      <c r="V29965" s="17"/>
    </row>
    <row r="29966" spans="22:22" x14ac:dyDescent="0.35">
      <c r="V29966" s="17"/>
    </row>
    <row r="29967" spans="22:22" x14ac:dyDescent="0.35">
      <c r="V29967" s="17"/>
    </row>
    <row r="29968" spans="22:22" x14ac:dyDescent="0.35">
      <c r="V29968" s="17"/>
    </row>
    <row r="29969" spans="22:22" x14ac:dyDescent="0.35">
      <c r="V29969" s="17"/>
    </row>
    <row r="29970" spans="22:22" x14ac:dyDescent="0.35">
      <c r="V29970" s="17"/>
    </row>
    <row r="29971" spans="22:22" x14ac:dyDescent="0.35">
      <c r="V29971" s="17"/>
    </row>
    <row r="29972" spans="22:22" x14ac:dyDescent="0.35">
      <c r="V29972" s="17"/>
    </row>
    <row r="29973" spans="22:22" x14ac:dyDescent="0.35">
      <c r="V29973" s="17"/>
    </row>
    <row r="29974" spans="22:22" x14ac:dyDescent="0.35">
      <c r="V29974" s="17"/>
    </row>
    <row r="29975" spans="22:22" x14ac:dyDescent="0.35">
      <c r="V29975" s="17"/>
    </row>
    <row r="29976" spans="22:22" x14ac:dyDescent="0.35">
      <c r="V29976" s="17"/>
    </row>
    <row r="29977" spans="22:22" x14ac:dyDescent="0.35">
      <c r="V29977" s="17"/>
    </row>
    <row r="29978" spans="22:22" x14ac:dyDescent="0.35">
      <c r="V29978" s="17"/>
    </row>
    <row r="29979" spans="22:22" x14ac:dyDescent="0.35">
      <c r="V29979" s="17"/>
    </row>
    <row r="29980" spans="22:22" x14ac:dyDescent="0.35">
      <c r="V29980" s="17"/>
    </row>
    <row r="29981" spans="22:22" x14ac:dyDescent="0.35">
      <c r="V29981" s="17"/>
    </row>
    <row r="29982" spans="22:22" x14ac:dyDescent="0.35">
      <c r="V29982" s="17"/>
    </row>
    <row r="29983" spans="22:22" x14ac:dyDescent="0.35">
      <c r="V29983" s="17"/>
    </row>
    <row r="29984" spans="22:22" x14ac:dyDescent="0.35">
      <c r="V29984" s="17"/>
    </row>
    <row r="29985" spans="22:22" x14ac:dyDescent="0.35">
      <c r="V29985" s="17"/>
    </row>
    <row r="29986" spans="22:22" x14ac:dyDescent="0.35">
      <c r="V29986" s="17"/>
    </row>
    <row r="29987" spans="22:22" x14ac:dyDescent="0.35">
      <c r="V29987" s="17"/>
    </row>
    <row r="29988" spans="22:22" x14ac:dyDescent="0.35">
      <c r="V29988" s="17"/>
    </row>
    <row r="29989" spans="22:22" x14ac:dyDescent="0.35">
      <c r="V29989" s="17"/>
    </row>
    <row r="29990" spans="22:22" x14ac:dyDescent="0.35">
      <c r="V29990" s="17"/>
    </row>
    <row r="29991" spans="22:22" x14ac:dyDescent="0.35">
      <c r="V29991" s="17"/>
    </row>
    <row r="29992" spans="22:22" x14ac:dyDescent="0.35">
      <c r="V29992" s="17"/>
    </row>
    <row r="29993" spans="22:22" x14ac:dyDescent="0.35">
      <c r="V29993" s="17"/>
    </row>
    <row r="29994" spans="22:22" x14ac:dyDescent="0.35">
      <c r="V29994" s="17"/>
    </row>
    <row r="29995" spans="22:22" x14ac:dyDescent="0.35">
      <c r="V29995" s="17"/>
    </row>
    <row r="29996" spans="22:22" x14ac:dyDescent="0.35">
      <c r="V29996" s="17"/>
    </row>
    <row r="29997" spans="22:22" x14ac:dyDescent="0.35">
      <c r="V29997" s="17"/>
    </row>
    <row r="29998" spans="22:22" x14ac:dyDescent="0.35">
      <c r="V29998" s="17"/>
    </row>
    <row r="29999" spans="22:22" x14ac:dyDescent="0.35">
      <c r="V29999" s="17"/>
    </row>
    <row r="30000" spans="22:22" x14ac:dyDescent="0.35">
      <c r="V30000" s="17"/>
    </row>
    <row r="30001" spans="22:22" x14ac:dyDescent="0.35">
      <c r="V30001" s="17"/>
    </row>
    <row r="30002" spans="22:22" x14ac:dyDescent="0.35">
      <c r="V30002" s="17"/>
    </row>
    <row r="30003" spans="22:22" x14ac:dyDescent="0.35">
      <c r="V30003" s="17"/>
    </row>
    <row r="30004" spans="22:22" x14ac:dyDescent="0.35">
      <c r="V30004" s="17"/>
    </row>
    <row r="30005" spans="22:22" x14ac:dyDescent="0.35">
      <c r="V30005" s="17"/>
    </row>
    <row r="30006" spans="22:22" x14ac:dyDescent="0.35">
      <c r="V30006" s="17"/>
    </row>
    <row r="30007" spans="22:22" x14ac:dyDescent="0.35">
      <c r="V30007" s="17"/>
    </row>
    <row r="30008" spans="22:22" x14ac:dyDescent="0.35">
      <c r="V30008" s="17"/>
    </row>
    <row r="30009" spans="22:22" x14ac:dyDescent="0.35">
      <c r="V30009" s="17"/>
    </row>
    <row r="30010" spans="22:22" x14ac:dyDescent="0.35">
      <c r="V30010" s="17"/>
    </row>
    <row r="30011" spans="22:22" x14ac:dyDescent="0.35">
      <c r="V30011" s="17"/>
    </row>
    <row r="30012" spans="22:22" x14ac:dyDescent="0.35">
      <c r="V30012" s="17"/>
    </row>
    <row r="30013" spans="22:22" x14ac:dyDescent="0.35">
      <c r="V30013" s="17"/>
    </row>
    <row r="30014" spans="22:22" x14ac:dyDescent="0.35">
      <c r="V30014" s="17"/>
    </row>
    <row r="30015" spans="22:22" x14ac:dyDescent="0.35">
      <c r="V30015" s="17"/>
    </row>
    <row r="30016" spans="22:22" x14ac:dyDescent="0.35">
      <c r="V30016" s="17"/>
    </row>
    <row r="30017" spans="22:22" x14ac:dyDescent="0.35">
      <c r="V30017" s="17"/>
    </row>
    <row r="30018" spans="22:22" x14ac:dyDescent="0.35">
      <c r="V30018" s="17"/>
    </row>
    <row r="30019" spans="22:22" x14ac:dyDescent="0.35">
      <c r="V30019" s="17"/>
    </row>
    <row r="30020" spans="22:22" x14ac:dyDescent="0.35">
      <c r="V30020" s="17"/>
    </row>
    <row r="30021" spans="22:22" x14ac:dyDescent="0.35">
      <c r="V30021" s="17"/>
    </row>
    <row r="30022" spans="22:22" x14ac:dyDescent="0.35">
      <c r="V30022" s="17"/>
    </row>
    <row r="30023" spans="22:22" x14ac:dyDescent="0.35">
      <c r="V30023" s="17"/>
    </row>
    <row r="30024" spans="22:22" x14ac:dyDescent="0.35">
      <c r="V30024" s="17"/>
    </row>
    <row r="30025" spans="22:22" x14ac:dyDescent="0.35">
      <c r="V30025" s="17"/>
    </row>
    <row r="30026" spans="22:22" x14ac:dyDescent="0.35">
      <c r="V30026" s="17"/>
    </row>
    <row r="30027" spans="22:22" x14ac:dyDescent="0.35">
      <c r="V30027" s="17"/>
    </row>
    <row r="30028" spans="22:22" x14ac:dyDescent="0.35">
      <c r="V30028" s="17"/>
    </row>
    <row r="30029" spans="22:22" x14ac:dyDescent="0.35">
      <c r="V30029" s="17"/>
    </row>
    <row r="30030" spans="22:22" x14ac:dyDescent="0.35">
      <c r="V30030" s="17"/>
    </row>
    <row r="30031" spans="22:22" x14ac:dyDescent="0.35">
      <c r="V30031" s="17"/>
    </row>
    <row r="30032" spans="22:22" x14ac:dyDescent="0.35">
      <c r="V30032" s="17"/>
    </row>
    <row r="30033" spans="22:22" x14ac:dyDescent="0.35">
      <c r="V30033" s="17"/>
    </row>
    <row r="30034" spans="22:22" x14ac:dyDescent="0.35">
      <c r="V30034" s="17"/>
    </row>
    <row r="30035" spans="22:22" x14ac:dyDescent="0.35">
      <c r="V30035" s="17"/>
    </row>
    <row r="30036" spans="22:22" x14ac:dyDescent="0.35">
      <c r="V30036" s="17"/>
    </row>
    <row r="30037" spans="22:22" x14ac:dyDescent="0.35">
      <c r="V30037" s="17"/>
    </row>
    <row r="30038" spans="22:22" x14ac:dyDescent="0.35">
      <c r="V30038" s="17"/>
    </row>
    <row r="30039" spans="22:22" x14ac:dyDescent="0.35">
      <c r="V30039" s="17"/>
    </row>
    <row r="30040" spans="22:22" x14ac:dyDescent="0.35">
      <c r="V30040" s="17"/>
    </row>
    <row r="30041" spans="22:22" x14ac:dyDescent="0.35">
      <c r="V30041" s="17"/>
    </row>
    <row r="30042" spans="22:22" x14ac:dyDescent="0.35">
      <c r="V30042" s="17"/>
    </row>
    <row r="30043" spans="22:22" x14ac:dyDescent="0.35">
      <c r="V30043" s="17"/>
    </row>
    <row r="30044" spans="22:22" x14ac:dyDescent="0.35">
      <c r="V30044" s="17"/>
    </row>
    <row r="30045" spans="22:22" x14ac:dyDescent="0.35">
      <c r="V30045" s="17"/>
    </row>
    <row r="30046" spans="22:22" x14ac:dyDescent="0.35">
      <c r="V30046" s="17"/>
    </row>
    <row r="30047" spans="22:22" x14ac:dyDescent="0.35">
      <c r="V30047" s="17"/>
    </row>
    <row r="30048" spans="22:22" x14ac:dyDescent="0.35">
      <c r="V30048" s="17"/>
    </row>
    <row r="30049" spans="22:22" x14ac:dyDescent="0.35">
      <c r="V30049" s="17"/>
    </row>
    <row r="30050" spans="22:22" x14ac:dyDescent="0.35">
      <c r="V30050" s="17"/>
    </row>
    <row r="30051" spans="22:22" x14ac:dyDescent="0.35">
      <c r="V30051" s="17"/>
    </row>
    <row r="30052" spans="22:22" x14ac:dyDescent="0.35">
      <c r="V30052" s="17"/>
    </row>
    <row r="30053" spans="22:22" x14ac:dyDescent="0.35">
      <c r="V30053" s="17"/>
    </row>
    <row r="30054" spans="22:22" x14ac:dyDescent="0.35">
      <c r="V30054" s="17"/>
    </row>
    <row r="30055" spans="22:22" x14ac:dyDescent="0.35">
      <c r="V30055" s="17"/>
    </row>
    <row r="30056" spans="22:22" x14ac:dyDescent="0.35">
      <c r="V30056" s="17"/>
    </row>
    <row r="30057" spans="22:22" x14ac:dyDescent="0.35">
      <c r="V30057" s="17"/>
    </row>
    <row r="30058" spans="22:22" x14ac:dyDescent="0.35">
      <c r="V30058" s="17"/>
    </row>
    <row r="30059" spans="22:22" x14ac:dyDescent="0.35">
      <c r="V30059" s="17"/>
    </row>
    <row r="30060" spans="22:22" x14ac:dyDescent="0.35">
      <c r="V30060" s="17"/>
    </row>
    <row r="30061" spans="22:22" x14ac:dyDescent="0.35">
      <c r="V30061" s="17"/>
    </row>
    <row r="30062" spans="22:22" x14ac:dyDescent="0.35">
      <c r="V30062" s="17"/>
    </row>
    <row r="30063" spans="22:22" x14ac:dyDescent="0.35">
      <c r="V30063" s="17"/>
    </row>
    <row r="30064" spans="22:22" x14ac:dyDescent="0.35">
      <c r="V30064" s="17"/>
    </row>
    <row r="30065" spans="22:22" x14ac:dyDescent="0.35">
      <c r="V30065" s="17"/>
    </row>
    <row r="30066" spans="22:22" x14ac:dyDescent="0.35">
      <c r="V30066" s="17"/>
    </row>
    <row r="30067" spans="22:22" x14ac:dyDescent="0.35">
      <c r="V30067" s="17"/>
    </row>
    <row r="30068" spans="22:22" x14ac:dyDescent="0.35">
      <c r="V30068" s="17"/>
    </row>
    <row r="30069" spans="22:22" x14ac:dyDescent="0.35">
      <c r="V30069" s="17"/>
    </row>
    <row r="30070" spans="22:22" x14ac:dyDescent="0.35">
      <c r="V30070" s="17"/>
    </row>
    <row r="30071" spans="22:22" x14ac:dyDescent="0.35">
      <c r="V30071" s="17"/>
    </row>
    <row r="30072" spans="22:22" x14ac:dyDescent="0.35">
      <c r="V30072" s="17"/>
    </row>
    <row r="30073" spans="22:22" x14ac:dyDescent="0.35">
      <c r="V30073" s="17"/>
    </row>
    <row r="30074" spans="22:22" x14ac:dyDescent="0.35">
      <c r="V30074" s="17"/>
    </row>
    <row r="30075" spans="22:22" x14ac:dyDescent="0.35">
      <c r="V30075" s="17"/>
    </row>
    <row r="30076" spans="22:22" x14ac:dyDescent="0.35">
      <c r="V30076" s="17"/>
    </row>
    <row r="30077" spans="22:22" x14ac:dyDescent="0.35">
      <c r="V30077" s="17"/>
    </row>
    <row r="30078" spans="22:22" x14ac:dyDescent="0.35">
      <c r="V30078" s="17"/>
    </row>
    <row r="30079" spans="22:22" x14ac:dyDescent="0.35">
      <c r="V30079" s="17"/>
    </row>
    <row r="30080" spans="22:22" x14ac:dyDescent="0.35">
      <c r="V30080" s="17"/>
    </row>
    <row r="30081" spans="22:22" x14ac:dyDescent="0.35">
      <c r="V30081" s="17"/>
    </row>
    <row r="30082" spans="22:22" x14ac:dyDescent="0.35">
      <c r="V30082" s="17"/>
    </row>
    <row r="30083" spans="22:22" x14ac:dyDescent="0.35">
      <c r="V30083" s="17"/>
    </row>
    <row r="30084" spans="22:22" x14ac:dyDescent="0.35">
      <c r="V30084" s="17"/>
    </row>
    <row r="30085" spans="22:22" x14ac:dyDescent="0.35">
      <c r="V30085" s="17"/>
    </row>
    <row r="30086" spans="22:22" x14ac:dyDescent="0.35">
      <c r="V30086" s="17"/>
    </row>
    <row r="30087" spans="22:22" x14ac:dyDescent="0.35">
      <c r="V30087" s="17"/>
    </row>
    <row r="30088" spans="22:22" x14ac:dyDescent="0.35">
      <c r="V30088" s="17"/>
    </row>
    <row r="30089" spans="22:22" x14ac:dyDescent="0.35">
      <c r="V30089" s="17"/>
    </row>
    <row r="30090" spans="22:22" x14ac:dyDescent="0.35">
      <c r="V30090" s="17"/>
    </row>
    <row r="30091" spans="22:22" x14ac:dyDescent="0.35">
      <c r="V30091" s="17"/>
    </row>
    <row r="30092" spans="22:22" x14ac:dyDescent="0.35">
      <c r="V30092" s="17"/>
    </row>
    <row r="30093" spans="22:22" x14ac:dyDescent="0.35">
      <c r="V30093" s="17"/>
    </row>
    <row r="30094" spans="22:22" x14ac:dyDescent="0.35">
      <c r="V30094" s="17"/>
    </row>
    <row r="30095" spans="22:22" x14ac:dyDescent="0.35">
      <c r="V30095" s="17"/>
    </row>
    <row r="30096" spans="22:22" x14ac:dyDescent="0.35">
      <c r="V30096" s="17"/>
    </row>
    <row r="30097" spans="22:22" x14ac:dyDescent="0.35">
      <c r="V30097" s="17"/>
    </row>
    <row r="30098" spans="22:22" x14ac:dyDescent="0.35">
      <c r="V30098" s="17"/>
    </row>
    <row r="30099" spans="22:22" x14ac:dyDescent="0.35">
      <c r="V30099" s="17"/>
    </row>
    <row r="30100" spans="22:22" x14ac:dyDescent="0.35">
      <c r="V30100" s="17"/>
    </row>
    <row r="30101" spans="22:22" x14ac:dyDescent="0.35">
      <c r="V30101" s="17"/>
    </row>
    <row r="30102" spans="22:22" x14ac:dyDescent="0.35">
      <c r="V30102" s="17"/>
    </row>
    <row r="30103" spans="22:22" x14ac:dyDescent="0.35">
      <c r="V30103" s="17"/>
    </row>
    <row r="30104" spans="22:22" x14ac:dyDescent="0.35">
      <c r="V30104" s="17"/>
    </row>
    <row r="30105" spans="22:22" x14ac:dyDescent="0.35">
      <c r="V30105" s="17"/>
    </row>
    <row r="30106" spans="22:22" x14ac:dyDescent="0.35">
      <c r="V30106" s="17"/>
    </row>
    <row r="30107" spans="22:22" x14ac:dyDescent="0.35">
      <c r="V30107" s="17"/>
    </row>
    <row r="30108" spans="22:22" x14ac:dyDescent="0.35">
      <c r="V30108" s="17"/>
    </row>
    <row r="30109" spans="22:22" x14ac:dyDescent="0.35">
      <c r="V30109" s="17"/>
    </row>
    <row r="30110" spans="22:22" x14ac:dyDescent="0.35">
      <c r="V30110" s="17"/>
    </row>
    <row r="30111" spans="22:22" x14ac:dyDescent="0.35">
      <c r="V30111" s="17"/>
    </row>
    <row r="30112" spans="22:22" x14ac:dyDescent="0.35">
      <c r="V30112" s="17"/>
    </row>
    <row r="30113" spans="22:22" x14ac:dyDescent="0.35">
      <c r="V30113" s="17"/>
    </row>
    <row r="30114" spans="22:22" x14ac:dyDescent="0.35">
      <c r="V30114" s="17"/>
    </row>
    <row r="30115" spans="22:22" x14ac:dyDescent="0.35">
      <c r="V30115" s="17"/>
    </row>
    <row r="30116" spans="22:22" x14ac:dyDescent="0.35">
      <c r="V30116" s="17"/>
    </row>
    <row r="30117" spans="22:22" x14ac:dyDescent="0.35">
      <c r="V30117" s="17"/>
    </row>
    <row r="30118" spans="22:22" x14ac:dyDescent="0.35">
      <c r="V30118" s="17"/>
    </row>
    <row r="30119" spans="22:22" x14ac:dyDescent="0.35">
      <c r="V30119" s="17"/>
    </row>
    <row r="30120" spans="22:22" x14ac:dyDescent="0.35">
      <c r="V30120" s="17"/>
    </row>
    <row r="30121" spans="22:22" x14ac:dyDescent="0.35">
      <c r="V30121" s="17"/>
    </row>
    <row r="30122" spans="22:22" x14ac:dyDescent="0.35">
      <c r="V30122" s="17"/>
    </row>
    <row r="30123" spans="22:22" x14ac:dyDescent="0.35">
      <c r="V30123" s="17"/>
    </row>
    <row r="30124" spans="22:22" x14ac:dyDescent="0.35">
      <c r="V30124" s="17"/>
    </row>
    <row r="30125" spans="22:22" x14ac:dyDescent="0.35">
      <c r="V30125" s="17"/>
    </row>
    <row r="30126" spans="22:22" x14ac:dyDescent="0.35">
      <c r="V30126" s="17"/>
    </row>
    <row r="30127" spans="22:22" x14ac:dyDescent="0.35">
      <c r="V30127" s="17"/>
    </row>
    <row r="30128" spans="22:22" x14ac:dyDescent="0.35">
      <c r="V30128" s="17"/>
    </row>
    <row r="30129" spans="22:22" x14ac:dyDescent="0.35">
      <c r="V30129" s="17"/>
    </row>
    <row r="30130" spans="22:22" x14ac:dyDescent="0.35">
      <c r="V30130" s="17"/>
    </row>
    <row r="30131" spans="22:22" x14ac:dyDescent="0.35">
      <c r="V30131" s="17"/>
    </row>
    <row r="30132" spans="22:22" x14ac:dyDescent="0.35">
      <c r="V30132" s="17"/>
    </row>
    <row r="30133" spans="22:22" x14ac:dyDescent="0.35">
      <c r="V30133" s="17"/>
    </row>
    <row r="30134" spans="22:22" x14ac:dyDescent="0.35">
      <c r="V30134" s="17"/>
    </row>
    <row r="30135" spans="22:22" x14ac:dyDescent="0.35">
      <c r="V30135" s="17"/>
    </row>
    <row r="30136" spans="22:22" x14ac:dyDescent="0.35">
      <c r="V30136" s="17"/>
    </row>
    <row r="30137" spans="22:22" x14ac:dyDescent="0.35">
      <c r="V30137" s="17"/>
    </row>
    <row r="30138" spans="22:22" x14ac:dyDescent="0.35">
      <c r="V30138" s="17"/>
    </row>
    <row r="30139" spans="22:22" x14ac:dyDescent="0.35">
      <c r="V30139" s="17"/>
    </row>
    <row r="30140" spans="22:22" x14ac:dyDescent="0.35">
      <c r="V30140" s="17"/>
    </row>
    <row r="30141" spans="22:22" x14ac:dyDescent="0.35">
      <c r="V30141" s="17"/>
    </row>
    <row r="30142" spans="22:22" x14ac:dyDescent="0.35">
      <c r="V30142" s="17"/>
    </row>
    <row r="30143" spans="22:22" x14ac:dyDescent="0.35">
      <c r="V30143" s="17"/>
    </row>
    <row r="30144" spans="22:22" x14ac:dyDescent="0.35">
      <c r="V30144" s="17"/>
    </row>
    <row r="30145" spans="22:22" x14ac:dyDescent="0.35">
      <c r="V30145" s="17"/>
    </row>
    <row r="30146" spans="22:22" x14ac:dyDescent="0.35">
      <c r="V30146" s="17"/>
    </row>
    <row r="30147" spans="22:22" x14ac:dyDescent="0.35">
      <c r="V30147" s="17"/>
    </row>
    <row r="30148" spans="22:22" x14ac:dyDescent="0.35">
      <c r="V30148" s="17"/>
    </row>
    <row r="30149" spans="22:22" x14ac:dyDescent="0.35">
      <c r="V30149" s="17"/>
    </row>
    <row r="30150" spans="22:22" x14ac:dyDescent="0.35">
      <c r="V30150" s="17"/>
    </row>
    <row r="30151" spans="22:22" x14ac:dyDescent="0.35">
      <c r="V30151" s="17"/>
    </row>
    <row r="30152" spans="22:22" x14ac:dyDescent="0.35">
      <c r="V30152" s="17"/>
    </row>
    <row r="30153" spans="22:22" x14ac:dyDescent="0.35">
      <c r="V30153" s="17"/>
    </row>
    <row r="30154" spans="22:22" x14ac:dyDescent="0.35">
      <c r="V30154" s="17"/>
    </row>
    <row r="30155" spans="22:22" x14ac:dyDescent="0.35">
      <c r="V30155" s="17"/>
    </row>
    <row r="30156" spans="22:22" x14ac:dyDescent="0.35">
      <c r="V30156" s="17"/>
    </row>
    <row r="30157" spans="22:22" x14ac:dyDescent="0.35">
      <c r="V30157" s="17"/>
    </row>
    <row r="30158" spans="22:22" x14ac:dyDescent="0.35">
      <c r="V30158" s="17"/>
    </row>
    <row r="30159" spans="22:22" x14ac:dyDescent="0.35">
      <c r="V30159" s="17"/>
    </row>
    <row r="30160" spans="22:22" x14ac:dyDescent="0.35">
      <c r="V30160" s="17"/>
    </row>
    <row r="30161" spans="22:22" x14ac:dyDescent="0.35">
      <c r="V30161" s="17"/>
    </row>
    <row r="30162" spans="22:22" x14ac:dyDescent="0.35">
      <c r="V30162" s="17"/>
    </row>
    <row r="30163" spans="22:22" x14ac:dyDescent="0.35">
      <c r="V30163" s="17"/>
    </row>
    <row r="30164" spans="22:22" x14ac:dyDescent="0.35">
      <c r="V30164" s="17"/>
    </row>
    <row r="30165" spans="22:22" x14ac:dyDescent="0.35">
      <c r="V30165" s="17"/>
    </row>
    <row r="30166" spans="22:22" x14ac:dyDescent="0.35">
      <c r="V30166" s="17"/>
    </row>
    <row r="30167" spans="22:22" x14ac:dyDescent="0.35">
      <c r="V30167" s="17"/>
    </row>
    <row r="30168" spans="22:22" x14ac:dyDescent="0.35">
      <c r="V30168" s="17"/>
    </row>
    <row r="30169" spans="22:22" x14ac:dyDescent="0.35">
      <c r="V30169" s="17"/>
    </row>
    <row r="30170" spans="22:22" x14ac:dyDescent="0.35">
      <c r="V30170" s="17"/>
    </row>
    <row r="30171" spans="22:22" x14ac:dyDescent="0.35">
      <c r="V30171" s="17"/>
    </row>
    <row r="30172" spans="22:22" x14ac:dyDescent="0.35">
      <c r="V30172" s="17"/>
    </row>
    <row r="30173" spans="22:22" x14ac:dyDescent="0.35">
      <c r="V30173" s="17"/>
    </row>
    <row r="30174" spans="22:22" x14ac:dyDescent="0.35">
      <c r="V30174" s="17"/>
    </row>
    <row r="30175" spans="22:22" x14ac:dyDescent="0.35">
      <c r="V30175" s="17"/>
    </row>
    <row r="30176" spans="22:22" x14ac:dyDescent="0.35">
      <c r="V30176" s="17"/>
    </row>
    <row r="30177" spans="22:22" x14ac:dyDescent="0.35">
      <c r="V30177" s="17"/>
    </row>
    <row r="30178" spans="22:22" x14ac:dyDescent="0.35">
      <c r="V30178" s="17"/>
    </row>
    <row r="30179" spans="22:22" x14ac:dyDescent="0.35">
      <c r="V30179" s="17"/>
    </row>
    <row r="30180" spans="22:22" x14ac:dyDescent="0.35">
      <c r="V30180" s="17"/>
    </row>
    <row r="30181" spans="22:22" x14ac:dyDescent="0.35">
      <c r="V30181" s="17"/>
    </row>
    <row r="30182" spans="22:22" x14ac:dyDescent="0.35">
      <c r="V30182" s="17"/>
    </row>
    <row r="30183" spans="22:22" x14ac:dyDescent="0.35">
      <c r="V30183" s="17"/>
    </row>
    <row r="30184" spans="22:22" x14ac:dyDescent="0.35">
      <c r="V30184" s="17"/>
    </row>
    <row r="30185" spans="22:22" x14ac:dyDescent="0.35">
      <c r="V30185" s="17"/>
    </row>
    <row r="30186" spans="22:22" x14ac:dyDescent="0.35">
      <c r="V30186" s="17"/>
    </row>
    <row r="30187" spans="22:22" x14ac:dyDescent="0.35">
      <c r="V30187" s="17"/>
    </row>
    <row r="30188" spans="22:22" x14ac:dyDescent="0.35">
      <c r="V30188" s="17"/>
    </row>
    <row r="30189" spans="22:22" x14ac:dyDescent="0.35">
      <c r="V30189" s="17"/>
    </row>
    <row r="30190" spans="22:22" x14ac:dyDescent="0.35">
      <c r="V30190" s="17"/>
    </row>
    <row r="30191" spans="22:22" x14ac:dyDescent="0.35">
      <c r="V30191" s="17"/>
    </row>
    <row r="30192" spans="22:22" x14ac:dyDescent="0.35">
      <c r="V30192" s="17"/>
    </row>
    <row r="30193" spans="22:22" x14ac:dyDescent="0.35">
      <c r="V30193" s="17"/>
    </row>
    <row r="30194" spans="22:22" x14ac:dyDescent="0.35">
      <c r="V30194" s="17"/>
    </row>
    <row r="30195" spans="22:22" x14ac:dyDescent="0.35">
      <c r="V30195" s="17"/>
    </row>
    <row r="30196" spans="22:22" x14ac:dyDescent="0.35">
      <c r="V30196" s="17"/>
    </row>
    <row r="30197" spans="22:22" x14ac:dyDescent="0.35">
      <c r="V30197" s="17"/>
    </row>
    <row r="30198" spans="22:22" x14ac:dyDescent="0.35">
      <c r="V30198" s="17"/>
    </row>
    <row r="30199" spans="22:22" x14ac:dyDescent="0.35">
      <c r="V30199" s="17"/>
    </row>
    <row r="30200" spans="22:22" x14ac:dyDescent="0.35">
      <c r="V30200" s="17"/>
    </row>
    <row r="30201" spans="22:22" x14ac:dyDescent="0.35">
      <c r="V30201" s="17"/>
    </row>
    <row r="30202" spans="22:22" x14ac:dyDescent="0.35">
      <c r="V30202" s="17"/>
    </row>
    <row r="30203" spans="22:22" x14ac:dyDescent="0.35">
      <c r="V30203" s="17"/>
    </row>
    <row r="30204" spans="22:22" x14ac:dyDescent="0.35">
      <c r="V30204" s="17"/>
    </row>
    <row r="30205" spans="22:22" x14ac:dyDescent="0.35">
      <c r="V30205" s="17"/>
    </row>
    <row r="30206" spans="22:22" x14ac:dyDescent="0.35">
      <c r="V30206" s="17"/>
    </row>
    <row r="30207" spans="22:22" x14ac:dyDescent="0.35">
      <c r="V30207" s="17"/>
    </row>
    <row r="30208" spans="22:22" x14ac:dyDescent="0.35">
      <c r="V30208" s="17"/>
    </row>
    <row r="30209" spans="22:22" x14ac:dyDescent="0.35">
      <c r="V30209" s="17"/>
    </row>
    <row r="30210" spans="22:22" x14ac:dyDescent="0.35">
      <c r="V30210" s="17"/>
    </row>
    <row r="30211" spans="22:22" x14ac:dyDescent="0.35">
      <c r="V30211" s="17"/>
    </row>
    <row r="30212" spans="22:22" x14ac:dyDescent="0.35">
      <c r="V30212" s="17"/>
    </row>
    <row r="30213" spans="22:22" x14ac:dyDescent="0.35">
      <c r="V30213" s="17"/>
    </row>
    <row r="30214" spans="22:22" x14ac:dyDescent="0.35">
      <c r="V30214" s="17"/>
    </row>
    <row r="30215" spans="22:22" x14ac:dyDescent="0.35">
      <c r="V30215" s="17"/>
    </row>
    <row r="30216" spans="22:22" x14ac:dyDescent="0.35">
      <c r="V30216" s="17"/>
    </row>
    <row r="30217" spans="22:22" x14ac:dyDescent="0.35">
      <c r="V30217" s="17"/>
    </row>
    <row r="30218" spans="22:22" x14ac:dyDescent="0.35">
      <c r="V30218" s="17"/>
    </row>
    <row r="30219" spans="22:22" x14ac:dyDescent="0.35">
      <c r="V30219" s="17"/>
    </row>
    <row r="30220" spans="22:22" x14ac:dyDescent="0.35">
      <c r="V30220" s="17"/>
    </row>
    <row r="30221" spans="22:22" x14ac:dyDescent="0.35">
      <c r="V30221" s="17"/>
    </row>
    <row r="30222" spans="22:22" x14ac:dyDescent="0.35">
      <c r="V30222" s="17"/>
    </row>
    <row r="30223" spans="22:22" x14ac:dyDescent="0.35">
      <c r="V30223" s="17"/>
    </row>
    <row r="30224" spans="22:22" x14ac:dyDescent="0.35">
      <c r="V30224" s="17"/>
    </row>
    <row r="30225" spans="22:22" x14ac:dyDescent="0.35">
      <c r="V30225" s="17"/>
    </row>
    <row r="30226" spans="22:22" x14ac:dyDescent="0.35">
      <c r="V30226" s="17"/>
    </row>
    <row r="30227" spans="22:22" x14ac:dyDescent="0.35">
      <c r="V30227" s="17"/>
    </row>
    <row r="30228" spans="22:22" x14ac:dyDescent="0.35">
      <c r="V30228" s="17"/>
    </row>
    <row r="30229" spans="22:22" x14ac:dyDescent="0.35">
      <c r="V30229" s="17"/>
    </row>
    <row r="30230" spans="22:22" x14ac:dyDescent="0.35">
      <c r="V30230" s="17"/>
    </row>
    <row r="30231" spans="22:22" x14ac:dyDescent="0.35">
      <c r="V30231" s="17"/>
    </row>
    <row r="30232" spans="22:22" x14ac:dyDescent="0.35">
      <c r="V30232" s="17"/>
    </row>
    <row r="30233" spans="22:22" x14ac:dyDescent="0.35">
      <c r="V30233" s="17"/>
    </row>
    <row r="30234" spans="22:22" x14ac:dyDescent="0.35">
      <c r="V30234" s="17"/>
    </row>
    <row r="30235" spans="22:22" x14ac:dyDescent="0.35">
      <c r="V30235" s="17"/>
    </row>
    <row r="30236" spans="22:22" x14ac:dyDescent="0.35">
      <c r="V30236" s="17"/>
    </row>
    <row r="30237" spans="22:22" x14ac:dyDescent="0.35">
      <c r="V30237" s="17"/>
    </row>
    <row r="30238" spans="22:22" x14ac:dyDescent="0.35">
      <c r="V30238" s="17"/>
    </row>
    <row r="30239" spans="22:22" x14ac:dyDescent="0.35">
      <c r="V30239" s="17"/>
    </row>
    <row r="30240" spans="22:22" x14ac:dyDescent="0.35">
      <c r="V30240" s="17"/>
    </row>
    <row r="30241" spans="22:22" x14ac:dyDescent="0.35">
      <c r="V30241" s="17"/>
    </row>
    <row r="30242" spans="22:22" x14ac:dyDescent="0.35">
      <c r="V30242" s="17"/>
    </row>
    <row r="30243" spans="22:22" x14ac:dyDescent="0.35">
      <c r="V30243" s="17"/>
    </row>
    <row r="30244" spans="22:22" x14ac:dyDescent="0.35">
      <c r="V30244" s="17"/>
    </row>
    <row r="30245" spans="22:22" x14ac:dyDescent="0.35">
      <c r="V30245" s="17"/>
    </row>
    <row r="30246" spans="22:22" x14ac:dyDescent="0.35">
      <c r="V30246" s="17"/>
    </row>
    <row r="30247" spans="22:22" x14ac:dyDescent="0.35">
      <c r="V30247" s="17"/>
    </row>
    <row r="30248" spans="22:22" x14ac:dyDescent="0.35">
      <c r="V30248" s="17"/>
    </row>
    <row r="30249" spans="22:22" x14ac:dyDescent="0.35">
      <c r="V30249" s="17"/>
    </row>
    <row r="30250" spans="22:22" x14ac:dyDescent="0.35">
      <c r="V30250" s="17"/>
    </row>
    <row r="30251" spans="22:22" x14ac:dyDescent="0.35">
      <c r="V30251" s="17"/>
    </row>
    <row r="30252" spans="22:22" x14ac:dyDescent="0.35">
      <c r="V30252" s="17"/>
    </row>
    <row r="30253" spans="22:22" x14ac:dyDescent="0.35">
      <c r="V30253" s="17"/>
    </row>
    <row r="30254" spans="22:22" x14ac:dyDescent="0.35">
      <c r="V30254" s="17"/>
    </row>
    <row r="30255" spans="22:22" x14ac:dyDescent="0.35">
      <c r="V30255" s="17"/>
    </row>
    <row r="30256" spans="22:22" x14ac:dyDescent="0.35">
      <c r="V30256" s="17"/>
    </row>
    <row r="30257" spans="22:22" x14ac:dyDescent="0.35">
      <c r="V30257" s="17"/>
    </row>
    <row r="30258" spans="22:22" x14ac:dyDescent="0.35">
      <c r="V30258" s="17"/>
    </row>
    <row r="30259" spans="22:22" x14ac:dyDescent="0.35">
      <c r="V30259" s="17"/>
    </row>
    <row r="30260" spans="22:22" x14ac:dyDescent="0.35">
      <c r="V30260" s="17"/>
    </row>
    <row r="30261" spans="22:22" x14ac:dyDescent="0.35">
      <c r="V30261" s="17"/>
    </row>
    <row r="30262" spans="22:22" x14ac:dyDescent="0.35">
      <c r="V30262" s="17"/>
    </row>
    <row r="30263" spans="22:22" x14ac:dyDescent="0.35">
      <c r="V30263" s="17"/>
    </row>
    <row r="30264" spans="22:22" x14ac:dyDescent="0.35">
      <c r="V30264" s="17"/>
    </row>
    <row r="30265" spans="22:22" x14ac:dyDescent="0.35">
      <c r="V30265" s="17"/>
    </row>
    <row r="30266" spans="22:22" x14ac:dyDescent="0.35">
      <c r="V30266" s="17"/>
    </row>
    <row r="30267" spans="22:22" x14ac:dyDescent="0.35">
      <c r="V30267" s="17"/>
    </row>
    <row r="30268" spans="22:22" x14ac:dyDescent="0.35">
      <c r="V30268" s="17"/>
    </row>
    <row r="30269" spans="22:22" x14ac:dyDescent="0.35">
      <c r="V30269" s="17"/>
    </row>
    <row r="30270" spans="22:22" x14ac:dyDescent="0.35">
      <c r="V30270" s="17"/>
    </row>
    <row r="30271" spans="22:22" x14ac:dyDescent="0.35">
      <c r="V30271" s="17"/>
    </row>
    <row r="30272" spans="22:22" x14ac:dyDescent="0.35">
      <c r="V30272" s="17"/>
    </row>
    <row r="30273" spans="22:22" x14ac:dyDescent="0.35">
      <c r="V30273" s="17"/>
    </row>
    <row r="30274" spans="22:22" x14ac:dyDescent="0.35">
      <c r="V30274" s="17"/>
    </row>
    <row r="30275" spans="22:22" x14ac:dyDescent="0.35">
      <c r="V30275" s="17"/>
    </row>
    <row r="30276" spans="22:22" x14ac:dyDescent="0.35">
      <c r="V30276" s="17"/>
    </row>
    <row r="30277" spans="22:22" x14ac:dyDescent="0.35">
      <c r="V30277" s="17"/>
    </row>
    <row r="30278" spans="22:22" x14ac:dyDescent="0.35">
      <c r="V30278" s="17"/>
    </row>
    <row r="30279" spans="22:22" x14ac:dyDescent="0.35">
      <c r="V30279" s="17"/>
    </row>
    <row r="30280" spans="22:22" x14ac:dyDescent="0.35">
      <c r="V30280" s="17"/>
    </row>
    <row r="30281" spans="22:22" x14ac:dyDescent="0.35">
      <c r="V30281" s="17"/>
    </row>
    <row r="30282" spans="22:22" x14ac:dyDescent="0.35">
      <c r="V30282" s="17"/>
    </row>
    <row r="30283" spans="22:22" x14ac:dyDescent="0.35">
      <c r="V30283" s="17"/>
    </row>
    <row r="30284" spans="22:22" x14ac:dyDescent="0.35">
      <c r="V30284" s="17"/>
    </row>
    <row r="30285" spans="22:22" x14ac:dyDescent="0.35">
      <c r="V30285" s="17"/>
    </row>
    <row r="30286" spans="22:22" x14ac:dyDescent="0.35">
      <c r="V30286" s="17"/>
    </row>
    <row r="30287" spans="22:22" x14ac:dyDescent="0.35">
      <c r="V30287" s="17"/>
    </row>
    <row r="30288" spans="22:22" x14ac:dyDescent="0.35">
      <c r="V30288" s="17"/>
    </row>
    <row r="30289" spans="22:22" x14ac:dyDescent="0.35">
      <c r="V30289" s="17"/>
    </row>
    <row r="30290" spans="22:22" x14ac:dyDescent="0.35">
      <c r="V30290" s="17"/>
    </row>
    <row r="30291" spans="22:22" x14ac:dyDescent="0.35">
      <c r="V30291" s="17"/>
    </row>
    <row r="30292" spans="22:22" x14ac:dyDescent="0.35">
      <c r="V30292" s="17"/>
    </row>
    <row r="30293" spans="22:22" x14ac:dyDescent="0.35">
      <c r="V30293" s="17"/>
    </row>
    <row r="30294" spans="22:22" x14ac:dyDescent="0.35">
      <c r="V30294" s="17"/>
    </row>
    <row r="30295" spans="22:22" x14ac:dyDescent="0.35">
      <c r="V30295" s="17"/>
    </row>
    <row r="30296" spans="22:22" x14ac:dyDescent="0.35">
      <c r="V30296" s="17"/>
    </row>
    <row r="30297" spans="22:22" x14ac:dyDescent="0.35">
      <c r="V30297" s="17"/>
    </row>
    <row r="30298" spans="22:22" x14ac:dyDescent="0.35">
      <c r="V30298" s="17"/>
    </row>
    <row r="30299" spans="22:22" x14ac:dyDescent="0.35">
      <c r="V30299" s="17"/>
    </row>
    <row r="30300" spans="22:22" x14ac:dyDescent="0.35">
      <c r="V30300" s="17"/>
    </row>
    <row r="30301" spans="22:22" x14ac:dyDescent="0.35">
      <c r="V30301" s="17"/>
    </row>
    <row r="30302" spans="22:22" x14ac:dyDescent="0.35">
      <c r="V30302" s="17"/>
    </row>
    <row r="30303" spans="22:22" x14ac:dyDescent="0.35">
      <c r="V30303" s="17"/>
    </row>
    <row r="30304" spans="22:22" x14ac:dyDescent="0.35">
      <c r="V30304" s="17"/>
    </row>
    <row r="30305" spans="22:22" x14ac:dyDescent="0.35">
      <c r="V30305" s="17"/>
    </row>
    <row r="30306" spans="22:22" x14ac:dyDescent="0.35">
      <c r="V30306" s="17"/>
    </row>
    <row r="30307" spans="22:22" x14ac:dyDescent="0.35">
      <c r="V30307" s="17"/>
    </row>
    <row r="30308" spans="22:22" x14ac:dyDescent="0.35">
      <c r="V30308" s="17"/>
    </row>
    <row r="30309" spans="22:22" x14ac:dyDescent="0.35">
      <c r="V30309" s="17"/>
    </row>
    <row r="30310" spans="22:22" x14ac:dyDescent="0.35">
      <c r="V30310" s="17"/>
    </row>
    <row r="30311" spans="22:22" x14ac:dyDescent="0.35">
      <c r="V30311" s="17"/>
    </row>
    <row r="30312" spans="22:22" x14ac:dyDescent="0.35">
      <c r="V30312" s="17"/>
    </row>
    <row r="30313" spans="22:22" x14ac:dyDescent="0.35">
      <c r="V30313" s="17"/>
    </row>
    <row r="30314" spans="22:22" x14ac:dyDescent="0.35">
      <c r="V30314" s="17"/>
    </row>
    <row r="30315" spans="22:22" x14ac:dyDescent="0.35">
      <c r="V30315" s="17"/>
    </row>
    <row r="30316" spans="22:22" x14ac:dyDescent="0.35">
      <c r="V30316" s="17"/>
    </row>
    <row r="30317" spans="22:22" x14ac:dyDescent="0.35">
      <c r="V30317" s="17"/>
    </row>
    <row r="30318" spans="22:22" x14ac:dyDescent="0.35">
      <c r="V30318" s="17"/>
    </row>
    <row r="30319" spans="22:22" x14ac:dyDescent="0.35">
      <c r="V30319" s="17"/>
    </row>
    <row r="30320" spans="22:22" x14ac:dyDescent="0.35">
      <c r="V30320" s="17"/>
    </row>
    <row r="30321" spans="22:22" x14ac:dyDescent="0.35">
      <c r="V30321" s="17"/>
    </row>
    <row r="30322" spans="22:22" x14ac:dyDescent="0.35">
      <c r="V30322" s="17"/>
    </row>
    <row r="30323" spans="22:22" x14ac:dyDescent="0.35">
      <c r="V30323" s="17"/>
    </row>
    <row r="30324" spans="22:22" x14ac:dyDescent="0.35">
      <c r="V30324" s="17"/>
    </row>
    <row r="30325" spans="22:22" x14ac:dyDescent="0.35">
      <c r="V30325" s="17"/>
    </row>
    <row r="30326" spans="22:22" x14ac:dyDescent="0.35">
      <c r="V30326" s="17"/>
    </row>
    <row r="30327" spans="22:22" x14ac:dyDescent="0.35">
      <c r="V30327" s="17"/>
    </row>
    <row r="30328" spans="22:22" x14ac:dyDescent="0.35">
      <c r="V30328" s="17"/>
    </row>
    <row r="30329" spans="22:22" x14ac:dyDescent="0.35">
      <c r="V30329" s="17"/>
    </row>
    <row r="30330" spans="22:22" x14ac:dyDescent="0.35">
      <c r="V30330" s="17"/>
    </row>
    <row r="30331" spans="22:22" x14ac:dyDescent="0.35">
      <c r="V30331" s="17"/>
    </row>
    <row r="30332" spans="22:22" x14ac:dyDescent="0.35">
      <c r="V30332" s="17"/>
    </row>
    <row r="30333" spans="22:22" x14ac:dyDescent="0.35">
      <c r="V30333" s="17"/>
    </row>
    <row r="30334" spans="22:22" x14ac:dyDescent="0.35">
      <c r="V30334" s="17"/>
    </row>
    <row r="30335" spans="22:22" x14ac:dyDescent="0.35">
      <c r="V30335" s="17"/>
    </row>
    <row r="30336" spans="22:22" x14ac:dyDescent="0.35">
      <c r="V30336" s="17"/>
    </row>
    <row r="30337" spans="22:22" x14ac:dyDescent="0.35">
      <c r="V30337" s="17"/>
    </row>
    <row r="30338" spans="22:22" x14ac:dyDescent="0.35">
      <c r="V30338" s="17"/>
    </row>
    <row r="30339" spans="22:22" x14ac:dyDescent="0.35">
      <c r="V30339" s="17"/>
    </row>
    <row r="30340" spans="22:22" x14ac:dyDescent="0.35">
      <c r="V30340" s="17"/>
    </row>
    <row r="30341" spans="22:22" x14ac:dyDescent="0.35">
      <c r="V30341" s="17"/>
    </row>
    <row r="30342" spans="22:22" x14ac:dyDescent="0.35">
      <c r="V30342" s="17"/>
    </row>
    <row r="30343" spans="22:22" x14ac:dyDescent="0.35">
      <c r="V30343" s="17"/>
    </row>
    <row r="30344" spans="22:22" x14ac:dyDescent="0.35">
      <c r="V30344" s="17"/>
    </row>
    <row r="30345" spans="22:22" x14ac:dyDescent="0.35">
      <c r="V30345" s="17"/>
    </row>
    <row r="30346" spans="22:22" x14ac:dyDescent="0.35">
      <c r="V30346" s="17"/>
    </row>
    <row r="30347" spans="22:22" x14ac:dyDescent="0.35">
      <c r="V30347" s="17"/>
    </row>
    <row r="30348" spans="22:22" x14ac:dyDescent="0.35">
      <c r="V30348" s="17"/>
    </row>
    <row r="30349" spans="22:22" x14ac:dyDescent="0.35">
      <c r="V30349" s="17"/>
    </row>
    <row r="30350" spans="22:22" x14ac:dyDescent="0.35">
      <c r="V30350" s="17"/>
    </row>
    <row r="30351" spans="22:22" x14ac:dyDescent="0.35">
      <c r="V30351" s="17"/>
    </row>
    <row r="30352" spans="22:22" x14ac:dyDescent="0.35">
      <c r="V30352" s="17"/>
    </row>
    <row r="30353" spans="22:22" x14ac:dyDescent="0.35">
      <c r="V30353" s="17"/>
    </row>
    <row r="30354" spans="22:22" x14ac:dyDescent="0.35">
      <c r="V30354" s="17"/>
    </row>
    <row r="30355" spans="22:22" x14ac:dyDescent="0.35">
      <c r="V30355" s="17"/>
    </row>
    <row r="30356" spans="22:22" x14ac:dyDescent="0.35">
      <c r="V30356" s="17"/>
    </row>
    <row r="30357" spans="22:22" x14ac:dyDescent="0.35">
      <c r="V30357" s="17"/>
    </row>
    <row r="30358" spans="22:22" x14ac:dyDescent="0.35">
      <c r="V30358" s="17"/>
    </row>
    <row r="30359" spans="22:22" x14ac:dyDescent="0.35">
      <c r="V30359" s="17"/>
    </row>
    <row r="30360" spans="22:22" x14ac:dyDescent="0.35">
      <c r="V30360" s="17"/>
    </row>
    <row r="30361" spans="22:22" x14ac:dyDescent="0.35">
      <c r="V30361" s="17"/>
    </row>
    <row r="30362" spans="22:22" x14ac:dyDescent="0.35">
      <c r="V30362" s="17"/>
    </row>
    <row r="30363" spans="22:22" x14ac:dyDescent="0.35">
      <c r="V30363" s="17"/>
    </row>
    <row r="30364" spans="22:22" x14ac:dyDescent="0.35">
      <c r="V30364" s="17"/>
    </row>
    <row r="30365" spans="22:22" x14ac:dyDescent="0.35">
      <c r="V30365" s="17"/>
    </row>
    <row r="30366" spans="22:22" x14ac:dyDescent="0.35">
      <c r="V30366" s="17"/>
    </row>
    <row r="30367" spans="22:22" x14ac:dyDescent="0.35">
      <c r="V30367" s="17"/>
    </row>
    <row r="30368" spans="22:22" x14ac:dyDescent="0.35">
      <c r="V30368" s="17"/>
    </row>
    <row r="30369" spans="22:22" x14ac:dyDescent="0.35">
      <c r="V30369" s="17"/>
    </row>
    <row r="30370" spans="22:22" x14ac:dyDescent="0.35">
      <c r="V30370" s="17"/>
    </row>
    <row r="30371" spans="22:22" x14ac:dyDescent="0.35">
      <c r="V30371" s="17"/>
    </row>
    <row r="30372" spans="22:22" x14ac:dyDescent="0.35">
      <c r="V30372" s="17"/>
    </row>
    <row r="30373" spans="22:22" x14ac:dyDescent="0.35">
      <c r="V30373" s="17"/>
    </row>
    <row r="30374" spans="22:22" x14ac:dyDescent="0.35">
      <c r="V30374" s="17"/>
    </row>
    <row r="30375" spans="22:22" x14ac:dyDescent="0.35">
      <c r="V30375" s="17"/>
    </row>
    <row r="30376" spans="22:22" x14ac:dyDescent="0.35">
      <c r="V30376" s="17"/>
    </row>
    <row r="30377" spans="22:22" x14ac:dyDescent="0.35">
      <c r="V30377" s="17"/>
    </row>
    <row r="30378" spans="22:22" x14ac:dyDescent="0.35">
      <c r="V30378" s="17"/>
    </row>
    <row r="30379" spans="22:22" x14ac:dyDescent="0.35">
      <c r="V30379" s="17"/>
    </row>
    <row r="30380" spans="22:22" x14ac:dyDescent="0.35">
      <c r="V30380" s="17"/>
    </row>
    <row r="30381" spans="22:22" x14ac:dyDescent="0.35">
      <c r="V30381" s="17"/>
    </row>
    <row r="30382" spans="22:22" x14ac:dyDescent="0.35">
      <c r="V30382" s="17"/>
    </row>
    <row r="30383" spans="22:22" x14ac:dyDescent="0.35">
      <c r="V30383" s="17"/>
    </row>
    <row r="30384" spans="22:22" x14ac:dyDescent="0.35">
      <c r="V30384" s="17"/>
    </row>
    <row r="30385" spans="22:22" x14ac:dyDescent="0.35">
      <c r="V30385" s="17"/>
    </row>
    <row r="30386" spans="22:22" x14ac:dyDescent="0.35">
      <c r="V30386" s="17"/>
    </row>
    <row r="30387" spans="22:22" x14ac:dyDescent="0.35">
      <c r="V30387" s="17"/>
    </row>
    <row r="30388" spans="22:22" x14ac:dyDescent="0.35">
      <c r="V30388" s="17"/>
    </row>
    <row r="30389" spans="22:22" x14ac:dyDescent="0.35">
      <c r="V30389" s="17"/>
    </row>
    <row r="30390" spans="22:22" x14ac:dyDescent="0.35">
      <c r="V30390" s="17"/>
    </row>
    <row r="30391" spans="22:22" x14ac:dyDescent="0.35">
      <c r="V30391" s="17"/>
    </row>
    <row r="30392" spans="22:22" x14ac:dyDescent="0.35">
      <c r="V30392" s="17"/>
    </row>
    <row r="30393" spans="22:22" x14ac:dyDescent="0.35">
      <c r="V30393" s="17"/>
    </row>
    <row r="30394" spans="22:22" x14ac:dyDescent="0.35">
      <c r="V30394" s="17"/>
    </row>
    <row r="30395" spans="22:22" x14ac:dyDescent="0.35">
      <c r="V30395" s="17"/>
    </row>
    <row r="30396" spans="22:22" x14ac:dyDescent="0.35">
      <c r="V30396" s="17"/>
    </row>
    <row r="30397" spans="22:22" x14ac:dyDescent="0.35">
      <c r="V30397" s="17"/>
    </row>
    <row r="30398" spans="22:22" x14ac:dyDescent="0.35">
      <c r="V30398" s="17"/>
    </row>
    <row r="30399" spans="22:22" x14ac:dyDescent="0.35">
      <c r="V30399" s="17"/>
    </row>
    <row r="30400" spans="22:22" x14ac:dyDescent="0.35">
      <c r="V30400" s="17"/>
    </row>
    <row r="30401" spans="22:22" x14ac:dyDescent="0.35">
      <c r="V30401" s="17"/>
    </row>
    <row r="30402" spans="22:22" x14ac:dyDescent="0.35">
      <c r="V30402" s="17"/>
    </row>
    <row r="30403" spans="22:22" x14ac:dyDescent="0.35">
      <c r="V30403" s="17"/>
    </row>
    <row r="30404" spans="22:22" x14ac:dyDescent="0.35">
      <c r="V30404" s="17"/>
    </row>
    <row r="30405" spans="22:22" x14ac:dyDescent="0.35">
      <c r="V30405" s="17"/>
    </row>
    <row r="30406" spans="22:22" x14ac:dyDescent="0.35">
      <c r="V30406" s="17"/>
    </row>
    <row r="30407" spans="22:22" x14ac:dyDescent="0.35">
      <c r="V30407" s="17"/>
    </row>
    <row r="30408" spans="22:22" x14ac:dyDescent="0.35">
      <c r="V30408" s="17"/>
    </row>
    <row r="30409" spans="22:22" x14ac:dyDescent="0.35">
      <c r="V30409" s="17"/>
    </row>
    <row r="30410" spans="22:22" x14ac:dyDescent="0.35">
      <c r="V30410" s="17"/>
    </row>
    <row r="30411" spans="22:22" x14ac:dyDescent="0.35">
      <c r="V30411" s="17"/>
    </row>
    <row r="30412" spans="22:22" x14ac:dyDescent="0.35">
      <c r="V30412" s="17"/>
    </row>
    <row r="30413" spans="22:22" x14ac:dyDescent="0.35">
      <c r="V30413" s="17"/>
    </row>
    <row r="30414" spans="22:22" x14ac:dyDescent="0.35">
      <c r="V30414" s="17"/>
    </row>
    <row r="30415" spans="22:22" x14ac:dyDescent="0.35">
      <c r="V30415" s="17"/>
    </row>
    <row r="30416" spans="22:22" x14ac:dyDescent="0.35">
      <c r="V30416" s="17"/>
    </row>
    <row r="30417" spans="22:22" x14ac:dyDescent="0.35">
      <c r="V30417" s="17"/>
    </row>
    <row r="30418" spans="22:22" x14ac:dyDescent="0.35">
      <c r="V30418" s="17"/>
    </row>
    <row r="30419" spans="22:22" x14ac:dyDescent="0.35">
      <c r="V30419" s="17"/>
    </row>
    <row r="30420" spans="22:22" x14ac:dyDescent="0.35">
      <c r="V30420" s="17"/>
    </row>
    <row r="30421" spans="22:22" x14ac:dyDescent="0.35">
      <c r="V30421" s="17"/>
    </row>
    <row r="30422" spans="22:22" x14ac:dyDescent="0.35">
      <c r="V30422" s="17"/>
    </row>
    <row r="30423" spans="22:22" x14ac:dyDescent="0.35">
      <c r="V30423" s="17"/>
    </row>
    <row r="30424" spans="22:22" x14ac:dyDescent="0.35">
      <c r="V30424" s="17"/>
    </row>
    <row r="30425" spans="22:22" x14ac:dyDescent="0.35">
      <c r="V30425" s="17"/>
    </row>
    <row r="30426" spans="22:22" x14ac:dyDescent="0.35">
      <c r="V30426" s="17"/>
    </row>
    <row r="30427" spans="22:22" x14ac:dyDescent="0.35">
      <c r="V30427" s="17"/>
    </row>
    <row r="30428" spans="22:22" x14ac:dyDescent="0.35">
      <c r="V30428" s="17"/>
    </row>
    <row r="30429" spans="22:22" x14ac:dyDescent="0.35">
      <c r="V30429" s="17"/>
    </row>
    <row r="30430" spans="22:22" x14ac:dyDescent="0.35">
      <c r="V30430" s="17"/>
    </row>
    <row r="30431" spans="22:22" x14ac:dyDescent="0.35">
      <c r="V30431" s="17"/>
    </row>
    <row r="30432" spans="22:22" x14ac:dyDescent="0.35">
      <c r="V30432" s="17"/>
    </row>
    <row r="30433" spans="22:22" x14ac:dyDescent="0.35">
      <c r="V30433" s="17"/>
    </row>
    <row r="30434" spans="22:22" x14ac:dyDescent="0.35">
      <c r="V30434" s="17"/>
    </row>
    <row r="30435" spans="22:22" x14ac:dyDescent="0.35">
      <c r="V30435" s="17"/>
    </row>
    <row r="30436" spans="22:22" x14ac:dyDescent="0.35">
      <c r="V30436" s="17"/>
    </row>
    <row r="30437" spans="22:22" x14ac:dyDescent="0.35">
      <c r="V30437" s="17"/>
    </row>
    <row r="30438" spans="22:22" x14ac:dyDescent="0.35">
      <c r="V30438" s="17"/>
    </row>
    <row r="30439" spans="22:22" x14ac:dyDescent="0.35">
      <c r="V30439" s="17"/>
    </row>
    <row r="30440" spans="22:22" x14ac:dyDescent="0.35">
      <c r="V30440" s="17"/>
    </row>
    <row r="30441" spans="22:22" x14ac:dyDescent="0.35">
      <c r="V30441" s="17"/>
    </row>
    <row r="30442" spans="22:22" x14ac:dyDescent="0.35">
      <c r="V30442" s="17"/>
    </row>
    <row r="30443" spans="22:22" x14ac:dyDescent="0.35">
      <c r="V30443" s="17"/>
    </row>
    <row r="30444" spans="22:22" x14ac:dyDescent="0.35">
      <c r="V30444" s="17"/>
    </row>
    <row r="30445" spans="22:22" x14ac:dyDescent="0.35">
      <c r="V30445" s="17"/>
    </row>
    <row r="30446" spans="22:22" x14ac:dyDescent="0.35">
      <c r="V30446" s="17"/>
    </row>
    <row r="30447" spans="22:22" x14ac:dyDescent="0.35">
      <c r="V30447" s="17"/>
    </row>
    <row r="30448" spans="22:22" x14ac:dyDescent="0.35">
      <c r="V30448" s="17"/>
    </row>
    <row r="30449" spans="22:22" x14ac:dyDescent="0.35">
      <c r="V30449" s="17"/>
    </row>
    <row r="30450" spans="22:22" x14ac:dyDescent="0.35">
      <c r="V30450" s="17"/>
    </row>
    <row r="30451" spans="22:22" x14ac:dyDescent="0.35">
      <c r="V30451" s="17"/>
    </row>
    <row r="30452" spans="22:22" x14ac:dyDescent="0.35">
      <c r="V30452" s="17"/>
    </row>
    <row r="30453" spans="22:22" x14ac:dyDescent="0.35">
      <c r="V30453" s="17"/>
    </row>
    <row r="30454" spans="22:22" x14ac:dyDescent="0.35">
      <c r="V30454" s="17"/>
    </row>
    <row r="30455" spans="22:22" x14ac:dyDescent="0.35">
      <c r="V30455" s="17"/>
    </row>
    <row r="30456" spans="22:22" x14ac:dyDescent="0.35">
      <c r="V30456" s="17"/>
    </row>
    <row r="30457" spans="22:22" x14ac:dyDescent="0.35">
      <c r="V30457" s="17"/>
    </row>
    <row r="30458" spans="22:22" x14ac:dyDescent="0.35">
      <c r="V30458" s="17"/>
    </row>
    <row r="30459" spans="22:22" x14ac:dyDescent="0.35">
      <c r="V30459" s="17"/>
    </row>
    <row r="30460" spans="22:22" x14ac:dyDescent="0.35">
      <c r="V30460" s="17"/>
    </row>
    <row r="30461" spans="22:22" x14ac:dyDescent="0.35">
      <c r="V30461" s="17"/>
    </row>
    <row r="30462" spans="22:22" x14ac:dyDescent="0.35">
      <c r="V30462" s="17"/>
    </row>
    <row r="30463" spans="22:22" x14ac:dyDescent="0.35">
      <c r="V30463" s="17"/>
    </row>
    <row r="30464" spans="22:22" x14ac:dyDescent="0.35">
      <c r="V30464" s="17"/>
    </row>
    <row r="30465" spans="22:22" x14ac:dyDescent="0.35">
      <c r="V30465" s="17"/>
    </row>
    <row r="30466" spans="22:22" x14ac:dyDescent="0.35">
      <c r="V30466" s="17"/>
    </row>
    <row r="30467" spans="22:22" x14ac:dyDescent="0.35">
      <c r="V30467" s="17"/>
    </row>
    <row r="30468" spans="22:22" x14ac:dyDescent="0.35">
      <c r="V30468" s="17"/>
    </row>
    <row r="30469" spans="22:22" x14ac:dyDescent="0.35">
      <c r="V30469" s="17"/>
    </row>
    <row r="30470" spans="22:22" x14ac:dyDescent="0.35">
      <c r="V30470" s="17"/>
    </row>
    <row r="30471" spans="22:22" x14ac:dyDescent="0.35">
      <c r="V30471" s="17"/>
    </row>
    <row r="30472" spans="22:22" x14ac:dyDescent="0.35">
      <c r="V30472" s="17"/>
    </row>
    <row r="30473" spans="22:22" x14ac:dyDescent="0.35">
      <c r="V30473" s="17"/>
    </row>
    <row r="30474" spans="22:22" x14ac:dyDescent="0.35">
      <c r="V30474" s="17"/>
    </row>
    <row r="30475" spans="22:22" x14ac:dyDescent="0.35">
      <c r="V30475" s="17"/>
    </row>
    <row r="30476" spans="22:22" x14ac:dyDescent="0.35">
      <c r="V30476" s="17"/>
    </row>
    <row r="30477" spans="22:22" x14ac:dyDescent="0.35">
      <c r="V30477" s="17"/>
    </row>
    <row r="30478" spans="22:22" x14ac:dyDescent="0.35">
      <c r="V30478" s="17"/>
    </row>
    <row r="30479" spans="22:22" x14ac:dyDescent="0.35">
      <c r="V30479" s="17"/>
    </row>
    <row r="30480" spans="22:22" x14ac:dyDescent="0.35">
      <c r="V30480" s="17"/>
    </row>
    <row r="30481" spans="22:22" x14ac:dyDescent="0.35">
      <c r="V30481" s="17"/>
    </row>
    <row r="30482" spans="22:22" x14ac:dyDescent="0.35">
      <c r="V30482" s="17"/>
    </row>
    <row r="30483" spans="22:22" x14ac:dyDescent="0.35">
      <c r="V30483" s="17"/>
    </row>
    <row r="30484" spans="22:22" x14ac:dyDescent="0.35">
      <c r="V30484" s="17"/>
    </row>
    <row r="30485" spans="22:22" x14ac:dyDescent="0.35">
      <c r="V30485" s="17"/>
    </row>
    <row r="30486" spans="22:22" x14ac:dyDescent="0.35">
      <c r="V30486" s="17"/>
    </row>
    <row r="30487" spans="22:22" x14ac:dyDescent="0.35">
      <c r="V30487" s="17"/>
    </row>
    <row r="30488" spans="22:22" x14ac:dyDescent="0.35">
      <c r="V30488" s="17"/>
    </row>
    <row r="30489" spans="22:22" x14ac:dyDescent="0.35">
      <c r="V30489" s="17"/>
    </row>
    <row r="30490" spans="22:22" x14ac:dyDescent="0.35">
      <c r="V30490" s="17"/>
    </row>
    <row r="30491" spans="22:22" x14ac:dyDescent="0.35">
      <c r="V30491" s="17"/>
    </row>
    <row r="30492" spans="22:22" x14ac:dyDescent="0.35">
      <c r="V30492" s="17"/>
    </row>
    <row r="30493" spans="22:22" x14ac:dyDescent="0.35">
      <c r="V30493" s="17"/>
    </row>
    <row r="30494" spans="22:22" x14ac:dyDescent="0.35">
      <c r="V30494" s="17"/>
    </row>
    <row r="30495" spans="22:22" x14ac:dyDescent="0.35">
      <c r="V30495" s="17"/>
    </row>
    <row r="30496" spans="22:22" x14ac:dyDescent="0.35">
      <c r="V30496" s="17"/>
    </row>
    <row r="30497" spans="22:22" x14ac:dyDescent="0.35">
      <c r="V30497" s="17"/>
    </row>
    <row r="30498" spans="22:22" x14ac:dyDescent="0.35">
      <c r="V30498" s="17"/>
    </row>
    <row r="30499" spans="22:22" x14ac:dyDescent="0.35">
      <c r="V30499" s="17"/>
    </row>
    <row r="30500" spans="22:22" x14ac:dyDescent="0.35">
      <c r="V30500" s="17"/>
    </row>
    <row r="30501" spans="22:22" x14ac:dyDescent="0.35">
      <c r="V30501" s="17"/>
    </row>
    <row r="30502" spans="22:22" x14ac:dyDescent="0.35">
      <c r="V30502" s="17"/>
    </row>
    <row r="30503" spans="22:22" x14ac:dyDescent="0.35">
      <c r="V30503" s="17"/>
    </row>
    <row r="30504" spans="22:22" x14ac:dyDescent="0.35">
      <c r="V30504" s="17"/>
    </row>
    <row r="30505" spans="22:22" x14ac:dyDescent="0.35">
      <c r="V30505" s="17"/>
    </row>
    <row r="30506" spans="22:22" x14ac:dyDescent="0.35">
      <c r="V30506" s="17"/>
    </row>
    <row r="30507" spans="22:22" x14ac:dyDescent="0.35">
      <c r="V30507" s="17"/>
    </row>
    <row r="30508" spans="22:22" x14ac:dyDescent="0.35">
      <c r="V30508" s="17"/>
    </row>
    <row r="30509" spans="22:22" x14ac:dyDescent="0.35">
      <c r="V30509" s="17"/>
    </row>
    <row r="30510" spans="22:22" x14ac:dyDescent="0.35">
      <c r="V30510" s="17"/>
    </row>
    <row r="30511" spans="22:22" x14ac:dyDescent="0.35">
      <c r="V30511" s="17"/>
    </row>
    <row r="30512" spans="22:22" x14ac:dyDescent="0.35">
      <c r="V30512" s="17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  <row r="52968" spans="22:22" x14ac:dyDescent="0.35">
      <c r="V52968" s="17"/>
    </row>
    <row r="52969" spans="22:22" x14ac:dyDescent="0.35">
      <c r="V52969" s="17"/>
    </row>
    <row r="52970" spans="22:22" x14ac:dyDescent="0.35">
      <c r="V52970" s="17"/>
    </row>
    <row r="52971" spans="22:22" x14ac:dyDescent="0.35">
      <c r="V52971" s="17"/>
    </row>
    <row r="52972" spans="22:22" x14ac:dyDescent="0.35">
      <c r="V52972" s="17"/>
    </row>
  </sheetData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0645-118A-406C-86FD-90246A17EC82}">
  <sheetPr>
    <tabColor theme="7" tint="0.79998168889431442"/>
  </sheetPr>
  <dimension ref="A1:BN22"/>
  <sheetViews>
    <sheetView workbookViewId="0">
      <pane xSplit="7" ySplit="1" topLeftCell="R2" activePane="bottomRight" state="frozen"/>
      <selection pane="topRight" activeCell="H1" sqref="H1"/>
      <selection pane="bottomLeft" activeCell="A2" sqref="A2"/>
      <selection pane="bottomRight" activeCell="V30" sqref="V30"/>
    </sheetView>
  </sheetViews>
  <sheetFormatPr defaultRowHeight="14.5" x14ac:dyDescent="0.35"/>
  <cols>
    <col min="1" max="3" width="8.7265625" style="55"/>
    <col min="4" max="4" width="36.08984375" style="55" bestFit="1" customWidth="1"/>
    <col min="5" max="16384" width="8.7265625" style="55"/>
  </cols>
  <sheetData>
    <row r="1" spans="1:66" x14ac:dyDescent="0.35">
      <c r="A1" s="55" t="s">
        <v>44</v>
      </c>
      <c r="B1" s="55" t="s">
        <v>45</v>
      </c>
      <c r="C1" s="55" t="s">
        <v>46</v>
      </c>
      <c r="D1" s="55" t="s">
        <v>47</v>
      </c>
      <c r="E1" s="55" t="s">
        <v>48</v>
      </c>
      <c r="F1" s="55" t="s">
        <v>49</v>
      </c>
      <c r="G1" s="55" t="s">
        <v>50</v>
      </c>
      <c r="H1" s="55" t="s">
        <v>146</v>
      </c>
      <c r="I1" s="55" t="s">
        <v>147</v>
      </c>
      <c r="J1" s="55" t="s">
        <v>148</v>
      </c>
      <c r="K1" s="55" t="s">
        <v>149</v>
      </c>
      <c r="L1" s="55" t="s">
        <v>150</v>
      </c>
      <c r="M1" s="55" t="s">
        <v>151</v>
      </c>
      <c r="N1" s="55" t="s">
        <v>152</v>
      </c>
      <c r="O1" s="55" t="s">
        <v>153</v>
      </c>
      <c r="P1" s="55" t="s">
        <v>154</v>
      </c>
      <c r="Q1" s="55" t="s">
        <v>155</v>
      </c>
      <c r="R1" s="55" t="s">
        <v>156</v>
      </c>
      <c r="S1" s="55" t="s">
        <v>157</v>
      </c>
      <c r="T1" s="55" t="s">
        <v>158</v>
      </c>
      <c r="U1" s="55" t="s">
        <v>159</v>
      </c>
      <c r="V1" s="55" t="s">
        <v>160</v>
      </c>
      <c r="W1" s="55" t="s">
        <v>161</v>
      </c>
      <c r="X1" s="55" t="s">
        <v>162</v>
      </c>
      <c r="Y1" s="55" t="s">
        <v>163</v>
      </c>
      <c r="Z1" s="55" t="s">
        <v>164</v>
      </c>
      <c r="AA1" s="55" t="s">
        <v>165</v>
      </c>
      <c r="AB1" s="55" t="s">
        <v>166</v>
      </c>
      <c r="AC1" s="55" t="s">
        <v>167</v>
      </c>
      <c r="AD1" s="55" t="s">
        <v>168</v>
      </c>
      <c r="AE1" s="55" t="s">
        <v>169</v>
      </c>
      <c r="AF1" s="55" t="s">
        <v>170</v>
      </c>
      <c r="AG1" s="55" t="s">
        <v>171</v>
      </c>
      <c r="AH1" s="55" t="s">
        <v>172</v>
      </c>
      <c r="AI1" s="55" t="s">
        <v>173</v>
      </c>
      <c r="AJ1" s="55" t="s">
        <v>174</v>
      </c>
      <c r="AK1" s="55" t="s">
        <v>175</v>
      </c>
      <c r="AL1" s="55" t="s">
        <v>11</v>
      </c>
      <c r="AM1" s="55" t="s">
        <v>12</v>
      </c>
      <c r="AN1" s="55" t="s">
        <v>13</v>
      </c>
      <c r="AO1" s="55" t="s">
        <v>14</v>
      </c>
      <c r="AP1" s="55" t="s">
        <v>15</v>
      </c>
      <c r="AQ1" s="55" t="s">
        <v>16</v>
      </c>
      <c r="AR1" s="55" t="s">
        <v>17</v>
      </c>
      <c r="AS1" s="55" t="s">
        <v>18</v>
      </c>
      <c r="AT1" s="55" t="s">
        <v>19</v>
      </c>
      <c r="AU1" s="55" t="s">
        <v>20</v>
      </c>
      <c r="AV1" s="55" t="s">
        <v>21</v>
      </c>
      <c r="AW1" s="55" t="s">
        <v>22</v>
      </c>
      <c r="AX1" s="55" t="s">
        <v>23</v>
      </c>
      <c r="AY1" s="55" t="s">
        <v>24</v>
      </c>
      <c r="AZ1" s="55" t="s">
        <v>25</v>
      </c>
      <c r="BA1" s="55" t="s">
        <v>26</v>
      </c>
      <c r="BB1" s="55" t="s">
        <v>27</v>
      </c>
      <c r="BC1" s="55" t="s">
        <v>28</v>
      </c>
      <c r="BD1" s="55" t="s">
        <v>29</v>
      </c>
      <c r="BE1" s="55" t="s">
        <v>30</v>
      </c>
      <c r="BF1" s="55" t="s">
        <v>176</v>
      </c>
      <c r="BG1" s="55" t="s">
        <v>177</v>
      </c>
      <c r="BH1" s="55" t="s">
        <v>178</v>
      </c>
      <c r="BI1" s="55" t="s">
        <v>179</v>
      </c>
      <c r="BJ1" s="55" t="s">
        <v>180</v>
      </c>
      <c r="BK1" s="55" t="s">
        <v>181</v>
      </c>
      <c r="BL1" s="55" t="s">
        <v>182</v>
      </c>
      <c r="BM1" s="55" t="s">
        <v>183</v>
      </c>
      <c r="BN1" s="55" t="s">
        <v>184</v>
      </c>
    </row>
    <row r="2" spans="1:66" x14ac:dyDescent="0.35">
      <c r="A2" s="55">
        <v>226</v>
      </c>
      <c r="B2" s="55" t="s">
        <v>419</v>
      </c>
      <c r="C2" s="55">
        <v>6600</v>
      </c>
      <c r="D2" s="55" t="s">
        <v>186</v>
      </c>
      <c r="E2" s="55">
        <v>5110</v>
      </c>
      <c r="F2" s="55" t="s">
        <v>45</v>
      </c>
      <c r="G2" s="55" t="s">
        <v>92</v>
      </c>
      <c r="H2" s="55">
        <v>24155</v>
      </c>
      <c r="I2" s="55">
        <v>24155</v>
      </c>
      <c r="J2" s="55">
        <v>24155</v>
      </c>
      <c r="K2" s="55">
        <v>24155</v>
      </c>
      <c r="L2" s="55">
        <v>24155</v>
      </c>
      <c r="M2" s="55">
        <v>24155</v>
      </c>
      <c r="N2" s="55">
        <v>24155</v>
      </c>
      <c r="O2" s="55">
        <v>24155</v>
      </c>
      <c r="P2" s="55">
        <v>24155</v>
      </c>
      <c r="Q2" s="55">
        <v>24155</v>
      </c>
      <c r="R2" s="55">
        <v>24155</v>
      </c>
      <c r="S2" s="55">
        <v>24155</v>
      </c>
      <c r="T2" s="55">
        <v>24155</v>
      </c>
      <c r="U2" s="55">
        <v>24155</v>
      </c>
      <c r="V2" s="55">
        <v>24155</v>
      </c>
      <c r="W2" s="55">
        <v>24155</v>
      </c>
      <c r="X2" s="55">
        <v>24155</v>
      </c>
      <c r="Y2" s="55">
        <v>24155</v>
      </c>
      <c r="Z2" s="55">
        <v>24155</v>
      </c>
      <c r="AA2" s="55">
        <v>24155</v>
      </c>
      <c r="AB2" s="55">
        <v>24155</v>
      </c>
      <c r="AC2" s="55">
        <v>24155</v>
      </c>
      <c r="AD2" s="55">
        <v>24155</v>
      </c>
      <c r="AE2" s="55">
        <v>24155</v>
      </c>
      <c r="AF2" s="55">
        <v>24155</v>
      </c>
      <c r="AG2" s="55">
        <v>24155</v>
      </c>
      <c r="AH2" s="55">
        <v>24155</v>
      </c>
      <c r="AI2" s="55">
        <v>24155</v>
      </c>
      <c r="AJ2" s="55">
        <v>24155</v>
      </c>
      <c r="AK2" s="55">
        <v>24155</v>
      </c>
      <c r="AL2" s="55">
        <v>24155</v>
      </c>
      <c r="AM2" s="55">
        <v>24155</v>
      </c>
      <c r="AN2" s="55">
        <v>24155</v>
      </c>
      <c r="AO2" s="55">
        <v>24155</v>
      </c>
      <c r="AP2" s="55">
        <v>24155</v>
      </c>
      <c r="AQ2" s="55">
        <v>24155</v>
      </c>
      <c r="AR2" s="55">
        <v>24155</v>
      </c>
      <c r="AS2" s="55">
        <v>24155</v>
      </c>
      <c r="AT2" s="55">
        <v>24155</v>
      </c>
      <c r="AU2" s="55">
        <v>24155</v>
      </c>
      <c r="AV2" s="55">
        <v>24155</v>
      </c>
      <c r="AW2" s="55">
        <v>24155</v>
      </c>
      <c r="AX2" s="55">
        <v>24155</v>
      </c>
      <c r="AY2" s="55">
        <v>24155</v>
      </c>
      <c r="AZ2" s="55">
        <v>24155</v>
      </c>
      <c r="BA2" s="55">
        <v>24155</v>
      </c>
      <c r="BB2" s="55">
        <v>24155</v>
      </c>
      <c r="BC2" s="55">
        <v>24155</v>
      </c>
      <c r="BD2" s="55">
        <v>24155</v>
      </c>
      <c r="BE2" s="55">
        <v>24155</v>
      </c>
      <c r="BF2" s="55">
        <v>24155</v>
      </c>
      <c r="BG2" s="55">
        <v>24155</v>
      </c>
      <c r="BH2" s="55">
        <v>24155</v>
      </c>
      <c r="BI2" s="55">
        <v>24155</v>
      </c>
      <c r="BJ2" s="55">
        <v>24155</v>
      </c>
      <c r="BK2" s="55">
        <v>24155</v>
      </c>
      <c r="BL2" s="55">
        <v>24155</v>
      </c>
      <c r="BM2" s="55">
        <v>24155</v>
      </c>
      <c r="BN2" s="55">
        <v>24155</v>
      </c>
    </row>
    <row r="3" spans="1:66" x14ac:dyDescent="0.35">
      <c r="A3" s="55">
        <v>226</v>
      </c>
      <c r="B3" s="55" t="s">
        <v>419</v>
      </c>
      <c r="C3" s="55">
        <v>6601</v>
      </c>
      <c r="D3" s="55" t="s">
        <v>187</v>
      </c>
      <c r="E3" s="55">
        <v>5110</v>
      </c>
      <c r="F3" s="55" t="s">
        <v>45</v>
      </c>
      <c r="G3" s="55" t="s">
        <v>92</v>
      </c>
      <c r="H3" s="55">
        <v>19981</v>
      </c>
      <c r="I3" s="55">
        <v>19981</v>
      </c>
      <c r="J3" s="55">
        <v>19981</v>
      </c>
      <c r="K3" s="55">
        <v>19981</v>
      </c>
      <c r="L3" s="55">
        <v>19981</v>
      </c>
      <c r="M3" s="55">
        <v>19981</v>
      </c>
      <c r="N3" s="55">
        <v>19981</v>
      </c>
      <c r="O3" s="55">
        <v>19981</v>
      </c>
      <c r="P3" s="55">
        <v>19981</v>
      </c>
      <c r="Q3" s="55">
        <v>19981</v>
      </c>
      <c r="R3" s="55">
        <v>19981</v>
      </c>
      <c r="S3" s="55">
        <v>19981</v>
      </c>
      <c r="T3" s="55">
        <v>19981</v>
      </c>
      <c r="U3" s="55">
        <v>19981</v>
      </c>
      <c r="V3" s="55">
        <v>19981</v>
      </c>
      <c r="W3" s="55">
        <v>19981</v>
      </c>
      <c r="X3" s="55">
        <v>19981</v>
      </c>
      <c r="Y3" s="55">
        <v>19981</v>
      </c>
      <c r="Z3" s="55">
        <v>19981</v>
      </c>
      <c r="AA3" s="55">
        <v>19981</v>
      </c>
      <c r="AB3" s="55">
        <v>19981</v>
      </c>
      <c r="AC3" s="55">
        <v>19981</v>
      </c>
      <c r="AD3" s="55">
        <v>19981</v>
      </c>
      <c r="AE3" s="55">
        <v>19981</v>
      </c>
      <c r="AF3" s="55">
        <v>19981</v>
      </c>
      <c r="AG3" s="55">
        <v>19981</v>
      </c>
      <c r="AH3" s="55">
        <v>19981</v>
      </c>
      <c r="AI3" s="55">
        <v>19981</v>
      </c>
      <c r="AJ3" s="55">
        <v>19981</v>
      </c>
      <c r="AK3" s="55">
        <v>19981</v>
      </c>
      <c r="AL3" s="55">
        <v>19981</v>
      </c>
      <c r="AM3" s="55">
        <v>19981</v>
      </c>
      <c r="AN3" s="55">
        <v>19981</v>
      </c>
      <c r="AO3" s="55">
        <v>19981</v>
      </c>
      <c r="AP3" s="55">
        <v>19981</v>
      </c>
      <c r="AQ3" s="55">
        <v>19981</v>
      </c>
      <c r="AR3" s="55">
        <v>19981</v>
      </c>
      <c r="AS3" s="55">
        <v>19981</v>
      </c>
      <c r="AT3" s="55">
        <v>19981</v>
      </c>
      <c r="AU3" s="55">
        <v>19981</v>
      </c>
      <c r="AV3" s="55">
        <v>19981</v>
      </c>
      <c r="AW3" s="55">
        <v>19981</v>
      </c>
      <c r="AX3" s="55">
        <v>19981</v>
      </c>
      <c r="AY3" s="55">
        <v>19981</v>
      </c>
      <c r="AZ3" s="55">
        <v>19981</v>
      </c>
      <c r="BA3" s="55">
        <v>19981</v>
      </c>
      <c r="BB3" s="55">
        <v>19981</v>
      </c>
      <c r="BC3" s="55">
        <v>19981</v>
      </c>
      <c r="BD3" s="55">
        <v>19981</v>
      </c>
      <c r="BE3" s="55">
        <v>20052</v>
      </c>
      <c r="BF3" s="55">
        <v>20052</v>
      </c>
      <c r="BG3" s="55">
        <v>20052</v>
      </c>
      <c r="BH3" s="55">
        <v>20052</v>
      </c>
      <c r="BI3" s="55">
        <v>20052</v>
      </c>
      <c r="BJ3" s="55">
        <v>20052</v>
      </c>
      <c r="BK3" s="55">
        <v>20052</v>
      </c>
      <c r="BL3" s="55">
        <v>20052</v>
      </c>
      <c r="BM3" s="55">
        <v>20052</v>
      </c>
      <c r="BN3" s="55">
        <v>20052</v>
      </c>
    </row>
    <row r="4" spans="1:66" x14ac:dyDescent="0.35">
      <c r="A4" s="55">
        <v>226</v>
      </c>
      <c r="B4" s="55" t="s">
        <v>419</v>
      </c>
      <c r="C4" s="55">
        <v>6602</v>
      </c>
      <c r="D4" s="55" t="s">
        <v>188</v>
      </c>
      <c r="E4" s="55">
        <v>5110</v>
      </c>
      <c r="F4" s="55" t="s">
        <v>45</v>
      </c>
      <c r="G4" s="55" t="s">
        <v>92</v>
      </c>
      <c r="H4" s="55">
        <v>9018</v>
      </c>
      <c r="I4" s="55">
        <v>9114</v>
      </c>
      <c r="J4" s="55">
        <v>9258</v>
      </c>
      <c r="K4" s="55">
        <v>9873</v>
      </c>
      <c r="L4" s="55">
        <v>9871</v>
      </c>
      <c r="M4" s="55">
        <v>9885</v>
      </c>
      <c r="N4" s="55">
        <v>9888</v>
      </c>
      <c r="O4" s="55">
        <v>9925</v>
      </c>
      <c r="P4" s="55">
        <v>9950</v>
      </c>
      <c r="Q4" s="55">
        <v>9980</v>
      </c>
      <c r="R4" s="55">
        <v>10030</v>
      </c>
      <c r="S4" s="55">
        <v>10100</v>
      </c>
      <c r="T4" s="55">
        <v>10180</v>
      </c>
      <c r="U4" s="55">
        <v>10264</v>
      </c>
      <c r="V4" s="55">
        <v>10407</v>
      </c>
      <c r="W4" s="55">
        <v>10538</v>
      </c>
      <c r="X4" s="55">
        <v>10538</v>
      </c>
      <c r="Y4" s="55">
        <v>10610</v>
      </c>
      <c r="Z4" s="55">
        <v>10610</v>
      </c>
      <c r="AA4" s="55">
        <v>10680</v>
      </c>
      <c r="AB4" s="55">
        <v>10760</v>
      </c>
      <c r="AC4" s="55">
        <v>10840</v>
      </c>
      <c r="AD4" s="55">
        <v>11300</v>
      </c>
      <c r="AE4" s="55">
        <v>11500</v>
      </c>
      <c r="AF4" s="55">
        <v>11600</v>
      </c>
      <c r="AG4" s="55">
        <v>11817</v>
      </c>
      <c r="AH4" s="55">
        <v>11817</v>
      </c>
      <c r="AI4" s="55">
        <v>11817</v>
      </c>
      <c r="AJ4" s="55">
        <v>11862</v>
      </c>
      <c r="AK4" s="55">
        <v>11962</v>
      </c>
      <c r="AL4" s="55">
        <v>12032</v>
      </c>
      <c r="AM4" s="55">
        <v>12052</v>
      </c>
      <c r="AN4" s="55">
        <v>12082</v>
      </c>
      <c r="AO4" s="55">
        <v>12102</v>
      </c>
      <c r="AP4" s="55">
        <v>12122</v>
      </c>
      <c r="AQ4" s="55">
        <v>12172</v>
      </c>
      <c r="AR4" s="55">
        <v>12172</v>
      </c>
      <c r="AS4" s="55">
        <v>12242</v>
      </c>
      <c r="AT4" s="55">
        <v>12262</v>
      </c>
      <c r="AU4" s="55">
        <v>12512</v>
      </c>
      <c r="AV4" s="55">
        <v>12612</v>
      </c>
      <c r="AW4" s="55">
        <v>12812</v>
      </c>
      <c r="AX4" s="55">
        <v>13112</v>
      </c>
      <c r="AY4" s="55">
        <v>13262</v>
      </c>
      <c r="AZ4" s="55">
        <v>13262</v>
      </c>
      <c r="BA4" s="55">
        <v>13462.75</v>
      </c>
      <c r="BB4" s="55">
        <v>13663.5</v>
      </c>
      <c r="BC4" s="55">
        <v>13914.25</v>
      </c>
      <c r="BD4" s="55">
        <v>14115</v>
      </c>
      <c r="BE4" s="55">
        <v>14265</v>
      </c>
      <c r="BF4" s="55">
        <v>14365</v>
      </c>
      <c r="BG4" s="55">
        <v>14415</v>
      </c>
      <c r="BH4" s="55">
        <v>14415</v>
      </c>
      <c r="BI4" s="55">
        <v>14415</v>
      </c>
      <c r="BJ4" s="55">
        <v>14415</v>
      </c>
      <c r="BK4" s="55">
        <v>14415</v>
      </c>
      <c r="BL4" s="55">
        <v>14415</v>
      </c>
      <c r="BM4" s="55">
        <v>14415</v>
      </c>
      <c r="BN4" s="55">
        <v>14415</v>
      </c>
    </row>
    <row r="5" spans="1:66" x14ac:dyDescent="0.35">
      <c r="A5" s="55">
        <v>226</v>
      </c>
      <c r="B5" s="55" t="s">
        <v>419</v>
      </c>
      <c r="C5" s="55">
        <v>6610</v>
      </c>
      <c r="D5" s="55" t="s">
        <v>189</v>
      </c>
      <c r="E5" s="55">
        <v>5110</v>
      </c>
      <c r="F5" s="55" t="s">
        <v>45</v>
      </c>
      <c r="G5" s="55" t="s">
        <v>92</v>
      </c>
      <c r="H5" s="55">
        <v>9018</v>
      </c>
      <c r="I5" s="55">
        <v>9114</v>
      </c>
      <c r="J5" s="55">
        <v>9258</v>
      </c>
      <c r="K5" s="55">
        <v>9873</v>
      </c>
      <c r="L5" s="55">
        <v>9871</v>
      </c>
      <c r="M5" s="55">
        <v>9885</v>
      </c>
      <c r="N5" s="55">
        <v>9888</v>
      </c>
      <c r="O5" s="55">
        <v>9925</v>
      </c>
      <c r="P5" s="55">
        <v>9950</v>
      </c>
      <c r="Q5" s="55">
        <v>9980</v>
      </c>
      <c r="R5" s="55">
        <v>10030</v>
      </c>
      <c r="S5" s="55">
        <v>10100</v>
      </c>
      <c r="T5" s="55">
        <v>10180</v>
      </c>
      <c r="U5" s="55">
        <v>10264</v>
      </c>
      <c r="V5" s="55">
        <v>10407</v>
      </c>
      <c r="W5" s="55">
        <v>10538</v>
      </c>
      <c r="X5" s="55">
        <v>10538</v>
      </c>
      <c r="Y5" s="55">
        <v>10610</v>
      </c>
      <c r="Z5" s="55">
        <v>10610</v>
      </c>
      <c r="AA5" s="55">
        <v>10680</v>
      </c>
      <c r="AB5" s="55">
        <v>10760</v>
      </c>
      <c r="AC5" s="55">
        <v>10840</v>
      </c>
      <c r="AD5" s="55">
        <v>11300</v>
      </c>
      <c r="AE5" s="55">
        <v>11500</v>
      </c>
      <c r="AF5" s="55">
        <v>11600</v>
      </c>
      <c r="AG5" s="55">
        <v>11817</v>
      </c>
      <c r="AH5" s="55">
        <v>11817</v>
      </c>
      <c r="AI5" s="55">
        <v>11817</v>
      </c>
      <c r="AJ5" s="55">
        <v>11862</v>
      </c>
      <c r="AK5" s="55">
        <v>11962</v>
      </c>
      <c r="AL5" s="55">
        <v>12032</v>
      </c>
      <c r="AM5" s="55">
        <v>12052</v>
      </c>
      <c r="AN5" s="55">
        <v>12082</v>
      </c>
      <c r="AO5" s="55">
        <v>12102</v>
      </c>
      <c r="AP5" s="55">
        <v>12122</v>
      </c>
      <c r="AQ5" s="55">
        <v>12172</v>
      </c>
      <c r="AR5" s="55">
        <v>12172</v>
      </c>
      <c r="AS5" s="55">
        <v>12242</v>
      </c>
      <c r="AT5" s="55">
        <v>12262</v>
      </c>
      <c r="AU5" s="55">
        <v>12512</v>
      </c>
      <c r="AV5" s="55">
        <v>12612</v>
      </c>
      <c r="AW5" s="55">
        <v>12812</v>
      </c>
      <c r="AX5" s="55">
        <v>13112</v>
      </c>
      <c r="AY5" s="55">
        <v>13262</v>
      </c>
      <c r="AZ5" s="55">
        <v>13262</v>
      </c>
      <c r="BA5" s="55">
        <v>13462.75</v>
      </c>
      <c r="BB5" s="55">
        <v>13663.5</v>
      </c>
      <c r="BC5" s="55">
        <v>13914.25</v>
      </c>
      <c r="BD5" s="55">
        <v>14115</v>
      </c>
      <c r="BE5" s="55">
        <v>14265</v>
      </c>
      <c r="BF5" s="55">
        <v>14365</v>
      </c>
      <c r="BG5" s="55">
        <v>14415</v>
      </c>
      <c r="BH5" s="55">
        <v>14415</v>
      </c>
      <c r="BI5" s="55">
        <v>14415</v>
      </c>
      <c r="BJ5" s="55">
        <v>14415</v>
      </c>
      <c r="BK5" s="55">
        <v>14415</v>
      </c>
      <c r="BL5" s="55">
        <v>14415</v>
      </c>
      <c r="BM5" s="55">
        <v>14415</v>
      </c>
      <c r="BN5" s="55">
        <v>14415</v>
      </c>
    </row>
    <row r="6" spans="1:66" x14ac:dyDescent="0.35">
      <c r="A6" s="55">
        <v>226</v>
      </c>
      <c r="B6" s="55" t="s">
        <v>419</v>
      </c>
      <c r="C6" s="55">
        <v>6620</v>
      </c>
      <c r="D6" s="55" t="s">
        <v>97</v>
      </c>
      <c r="E6" s="55">
        <v>5110</v>
      </c>
      <c r="F6" s="55" t="s">
        <v>45</v>
      </c>
      <c r="G6" s="55" t="s">
        <v>92</v>
      </c>
      <c r="H6" s="55">
        <v>4018</v>
      </c>
      <c r="I6" s="55">
        <v>4114</v>
      </c>
      <c r="J6" s="55">
        <v>4258</v>
      </c>
      <c r="K6" s="55">
        <v>4873</v>
      </c>
      <c r="L6" s="55">
        <v>4871</v>
      </c>
      <c r="M6" s="55">
        <v>4885</v>
      </c>
      <c r="N6" s="55">
        <v>4888</v>
      </c>
      <c r="O6" s="55">
        <v>4925</v>
      </c>
      <c r="P6" s="55">
        <v>4950</v>
      </c>
      <c r="Q6" s="55">
        <v>4980</v>
      </c>
      <c r="R6" s="55">
        <v>5030</v>
      </c>
      <c r="S6" s="55">
        <v>5100</v>
      </c>
      <c r="T6" s="55">
        <v>5180</v>
      </c>
      <c r="U6" s="55">
        <v>5264</v>
      </c>
      <c r="V6" s="55">
        <v>5407</v>
      </c>
      <c r="W6" s="55">
        <v>5538</v>
      </c>
      <c r="X6" s="55">
        <v>5538</v>
      </c>
      <c r="Y6" s="55">
        <v>5610</v>
      </c>
      <c r="Z6" s="55">
        <v>5610</v>
      </c>
      <c r="AA6" s="55">
        <v>5680</v>
      </c>
      <c r="AB6" s="55">
        <v>5760</v>
      </c>
      <c r="AC6" s="55">
        <v>5840</v>
      </c>
      <c r="AD6" s="55">
        <v>6300</v>
      </c>
      <c r="AE6" s="55">
        <v>6500</v>
      </c>
      <c r="AF6" s="55">
        <v>6600</v>
      </c>
      <c r="AG6" s="55">
        <v>6705</v>
      </c>
      <c r="AH6" s="55">
        <v>6705</v>
      </c>
      <c r="AI6" s="55">
        <v>6705</v>
      </c>
      <c r="AJ6" s="55">
        <v>6750</v>
      </c>
      <c r="AK6" s="55">
        <v>6850</v>
      </c>
      <c r="AL6" s="55">
        <v>6920</v>
      </c>
      <c r="AM6" s="55">
        <v>6940</v>
      </c>
      <c r="AN6" s="55">
        <v>6970</v>
      </c>
      <c r="AO6" s="55">
        <v>6990</v>
      </c>
      <c r="AP6" s="55">
        <v>7010</v>
      </c>
      <c r="AQ6" s="55">
        <v>7060</v>
      </c>
      <c r="AR6" s="55">
        <v>7060</v>
      </c>
      <c r="AS6" s="55">
        <v>7130</v>
      </c>
      <c r="AT6" s="55">
        <v>7150</v>
      </c>
      <c r="AU6" s="55">
        <v>7400</v>
      </c>
      <c r="AV6" s="55">
        <v>7500</v>
      </c>
      <c r="AW6" s="55">
        <v>7700</v>
      </c>
      <c r="AX6" s="55">
        <v>8000</v>
      </c>
      <c r="AY6" s="55">
        <v>8150</v>
      </c>
      <c r="AZ6" s="55">
        <v>8150</v>
      </c>
      <c r="BA6" s="55">
        <v>8300</v>
      </c>
      <c r="BB6" s="55">
        <v>8450</v>
      </c>
      <c r="BC6" s="55">
        <v>8650</v>
      </c>
      <c r="BD6" s="55">
        <v>8800</v>
      </c>
      <c r="BE6" s="55">
        <v>8950</v>
      </c>
      <c r="BF6" s="55">
        <v>9050</v>
      </c>
      <c r="BG6" s="55">
        <v>9100</v>
      </c>
      <c r="BH6" s="55">
        <v>9100</v>
      </c>
      <c r="BI6" s="55">
        <v>9100</v>
      </c>
      <c r="BJ6" s="55">
        <v>9100</v>
      </c>
      <c r="BK6" s="55">
        <v>9100</v>
      </c>
      <c r="BL6" s="55">
        <v>9100</v>
      </c>
      <c r="BM6" s="55">
        <v>9100</v>
      </c>
      <c r="BN6" s="55">
        <v>9100</v>
      </c>
    </row>
    <row r="7" spans="1:66" x14ac:dyDescent="0.35">
      <c r="A7" s="55">
        <v>226</v>
      </c>
      <c r="B7" s="55" t="s">
        <v>419</v>
      </c>
      <c r="C7" s="55">
        <v>6621</v>
      </c>
      <c r="D7" s="55" t="s">
        <v>190</v>
      </c>
      <c r="E7" s="55">
        <v>5110</v>
      </c>
      <c r="F7" s="55" t="s">
        <v>45</v>
      </c>
      <c r="G7" s="55" t="s">
        <v>92</v>
      </c>
      <c r="H7" s="55">
        <v>3150</v>
      </c>
      <c r="I7" s="55">
        <v>3200</v>
      </c>
      <c r="J7" s="55">
        <v>3269</v>
      </c>
      <c r="K7" s="55">
        <v>3785</v>
      </c>
      <c r="L7" s="55">
        <v>3768</v>
      </c>
      <c r="M7" s="55">
        <v>3776</v>
      </c>
      <c r="N7" s="55">
        <v>3772</v>
      </c>
      <c r="O7" s="55">
        <v>3780</v>
      </c>
      <c r="P7" s="55">
        <v>3780</v>
      </c>
      <c r="Q7" s="55">
        <v>3780</v>
      </c>
      <c r="R7" s="55">
        <v>3800</v>
      </c>
      <c r="S7" s="55">
        <v>3850</v>
      </c>
      <c r="T7" s="55">
        <v>3900</v>
      </c>
      <c r="U7" s="55">
        <v>3950</v>
      </c>
      <c r="V7" s="55">
        <v>4025</v>
      </c>
      <c r="W7" s="55">
        <v>4072</v>
      </c>
      <c r="X7" s="55">
        <v>4023</v>
      </c>
      <c r="Y7" s="55">
        <v>4080</v>
      </c>
      <c r="Z7" s="55">
        <v>4080</v>
      </c>
      <c r="AA7" s="55">
        <v>4080</v>
      </c>
      <c r="AB7" s="55">
        <v>4120</v>
      </c>
      <c r="AC7" s="55">
        <v>4180</v>
      </c>
      <c r="AD7" s="55">
        <v>4600</v>
      </c>
      <c r="AE7" s="55">
        <v>4800</v>
      </c>
      <c r="AF7" s="55">
        <v>4900</v>
      </c>
      <c r="AG7" s="55">
        <v>5000</v>
      </c>
      <c r="AH7" s="55">
        <v>5000</v>
      </c>
      <c r="AI7" s="55">
        <v>5000</v>
      </c>
      <c r="AJ7" s="55">
        <v>5000</v>
      </c>
      <c r="AK7" s="55">
        <v>5000</v>
      </c>
      <c r="AL7" s="55">
        <v>5020</v>
      </c>
      <c r="AM7" s="55">
        <v>5040</v>
      </c>
      <c r="AN7" s="55">
        <v>5040</v>
      </c>
      <c r="AO7" s="55">
        <v>5060</v>
      </c>
      <c r="AP7" s="55">
        <v>5060</v>
      </c>
      <c r="AQ7" s="55">
        <v>5060</v>
      </c>
      <c r="AR7" s="55">
        <v>5060</v>
      </c>
      <c r="AS7" s="55">
        <v>5080</v>
      </c>
      <c r="AT7" s="55">
        <v>5100</v>
      </c>
      <c r="AU7" s="55">
        <v>5300</v>
      </c>
      <c r="AV7" s="55">
        <v>5400</v>
      </c>
      <c r="AW7" s="55">
        <v>5600</v>
      </c>
      <c r="AX7" s="55">
        <v>5850</v>
      </c>
      <c r="AY7" s="55">
        <v>5950</v>
      </c>
      <c r="AZ7" s="55">
        <v>5950</v>
      </c>
      <c r="BA7" s="55">
        <v>6100</v>
      </c>
      <c r="BB7" s="55">
        <v>6250</v>
      </c>
      <c r="BC7" s="55">
        <v>6450</v>
      </c>
      <c r="BD7" s="55">
        <v>6600</v>
      </c>
      <c r="BE7" s="55">
        <v>6750</v>
      </c>
      <c r="BF7" s="55">
        <v>6850</v>
      </c>
      <c r="BG7" s="55">
        <v>6900</v>
      </c>
      <c r="BH7" s="55">
        <v>6900</v>
      </c>
      <c r="BI7" s="55">
        <v>6900</v>
      </c>
      <c r="BJ7" s="55">
        <v>6900</v>
      </c>
      <c r="BK7" s="55">
        <v>6900</v>
      </c>
      <c r="BL7" s="55">
        <v>6900</v>
      </c>
      <c r="BM7" s="55">
        <v>6900</v>
      </c>
      <c r="BN7" s="55">
        <v>6900</v>
      </c>
    </row>
    <row r="8" spans="1:66" x14ac:dyDescent="0.35">
      <c r="A8" s="55">
        <v>226</v>
      </c>
      <c r="B8" s="55" t="s">
        <v>419</v>
      </c>
      <c r="C8" s="55">
        <v>6650</v>
      </c>
      <c r="D8" s="55" t="s">
        <v>191</v>
      </c>
      <c r="E8" s="55">
        <v>5110</v>
      </c>
      <c r="F8" s="55" t="s">
        <v>45</v>
      </c>
      <c r="G8" s="55" t="s">
        <v>92</v>
      </c>
      <c r="H8" s="55">
        <v>868</v>
      </c>
      <c r="I8" s="55">
        <v>914</v>
      </c>
      <c r="J8" s="55">
        <v>989</v>
      </c>
      <c r="K8" s="55">
        <v>1088</v>
      </c>
      <c r="L8" s="55">
        <v>1103</v>
      </c>
      <c r="M8" s="55">
        <v>1109</v>
      </c>
      <c r="N8" s="55">
        <v>1116</v>
      </c>
      <c r="O8" s="55">
        <v>1145</v>
      </c>
      <c r="P8" s="55">
        <v>1170</v>
      </c>
      <c r="Q8" s="55">
        <v>1200</v>
      </c>
      <c r="R8" s="55">
        <v>1230</v>
      </c>
      <c r="S8" s="55">
        <v>1250</v>
      </c>
      <c r="T8" s="55">
        <v>1280</v>
      </c>
      <c r="U8" s="55">
        <v>1314</v>
      </c>
      <c r="V8" s="55">
        <v>1382</v>
      </c>
      <c r="W8" s="55">
        <v>1466</v>
      </c>
      <c r="X8" s="55">
        <v>1515</v>
      </c>
      <c r="Y8" s="55">
        <v>1530</v>
      </c>
      <c r="Z8" s="55">
        <v>1530</v>
      </c>
      <c r="AA8" s="55">
        <v>1600</v>
      </c>
      <c r="AB8" s="55">
        <v>1640</v>
      </c>
      <c r="AC8" s="55">
        <v>1660</v>
      </c>
      <c r="AD8" s="55">
        <v>1700</v>
      </c>
      <c r="AE8" s="55">
        <v>1700</v>
      </c>
      <c r="AF8" s="55">
        <v>1700</v>
      </c>
      <c r="AG8" s="55">
        <v>1705</v>
      </c>
      <c r="AH8" s="55">
        <v>1705</v>
      </c>
      <c r="AI8" s="55">
        <v>1705</v>
      </c>
      <c r="AJ8" s="55">
        <v>1750</v>
      </c>
      <c r="AK8" s="55">
        <v>1850</v>
      </c>
      <c r="AL8" s="55">
        <v>1900</v>
      </c>
      <c r="AM8" s="55">
        <v>1900</v>
      </c>
      <c r="AN8" s="55">
        <v>1930</v>
      </c>
      <c r="AO8" s="55">
        <v>1930</v>
      </c>
      <c r="AP8" s="55">
        <v>1950</v>
      </c>
      <c r="AQ8" s="55">
        <v>2000</v>
      </c>
      <c r="AR8" s="55">
        <v>2000</v>
      </c>
      <c r="AS8" s="55">
        <v>2050</v>
      </c>
      <c r="AT8" s="55">
        <v>2050</v>
      </c>
      <c r="AU8" s="55">
        <v>2100</v>
      </c>
      <c r="AV8" s="55">
        <v>2100</v>
      </c>
      <c r="AW8" s="55">
        <v>2100</v>
      </c>
      <c r="AX8" s="55">
        <v>2150</v>
      </c>
      <c r="AY8" s="55">
        <v>2200</v>
      </c>
      <c r="AZ8" s="55">
        <v>2200</v>
      </c>
      <c r="BA8" s="55">
        <v>2200</v>
      </c>
      <c r="BB8" s="55">
        <v>2200</v>
      </c>
      <c r="BC8" s="55">
        <v>2200</v>
      </c>
      <c r="BD8" s="55">
        <v>2200</v>
      </c>
      <c r="BE8" s="55">
        <v>2200</v>
      </c>
      <c r="BF8" s="55">
        <v>2200</v>
      </c>
      <c r="BG8" s="55">
        <v>2200</v>
      </c>
      <c r="BH8" s="55">
        <v>2200</v>
      </c>
      <c r="BI8" s="55">
        <v>2200</v>
      </c>
      <c r="BJ8" s="55">
        <v>2200</v>
      </c>
      <c r="BK8" s="55">
        <v>2200</v>
      </c>
      <c r="BL8" s="55">
        <v>2200</v>
      </c>
      <c r="BM8" s="55">
        <v>2200</v>
      </c>
      <c r="BN8" s="55">
        <v>2200</v>
      </c>
    </row>
    <row r="9" spans="1:66" x14ac:dyDescent="0.35">
      <c r="A9" s="55">
        <v>226</v>
      </c>
      <c r="B9" s="55" t="s">
        <v>419</v>
      </c>
      <c r="C9" s="55">
        <v>6655</v>
      </c>
      <c r="D9" s="55" t="s">
        <v>192</v>
      </c>
      <c r="E9" s="55">
        <v>5110</v>
      </c>
      <c r="F9" s="55" t="s">
        <v>45</v>
      </c>
      <c r="G9" s="55" t="s">
        <v>92</v>
      </c>
      <c r="H9" s="55">
        <v>5000</v>
      </c>
      <c r="I9" s="55">
        <v>5000</v>
      </c>
      <c r="J9" s="55">
        <v>5000</v>
      </c>
      <c r="K9" s="55">
        <v>5000</v>
      </c>
      <c r="L9" s="55">
        <v>5000</v>
      </c>
      <c r="M9" s="55">
        <v>5000</v>
      </c>
      <c r="N9" s="55">
        <v>5000</v>
      </c>
      <c r="O9" s="55">
        <v>5000</v>
      </c>
      <c r="P9" s="55">
        <v>5000</v>
      </c>
      <c r="Q9" s="55">
        <v>5000</v>
      </c>
      <c r="R9" s="55">
        <v>5000</v>
      </c>
      <c r="S9" s="55">
        <v>5000</v>
      </c>
      <c r="T9" s="55">
        <v>5000</v>
      </c>
      <c r="U9" s="55">
        <v>5000</v>
      </c>
      <c r="V9" s="55">
        <v>5000</v>
      </c>
      <c r="W9" s="55">
        <v>5000</v>
      </c>
      <c r="X9" s="55">
        <v>5000</v>
      </c>
      <c r="Y9" s="55">
        <v>5000</v>
      </c>
      <c r="Z9" s="55">
        <v>5000</v>
      </c>
      <c r="AA9" s="55">
        <v>5000</v>
      </c>
      <c r="AB9" s="55">
        <v>5000</v>
      </c>
      <c r="AC9" s="55">
        <v>5000</v>
      </c>
      <c r="AD9" s="55">
        <v>5000</v>
      </c>
      <c r="AE9" s="55">
        <v>5000</v>
      </c>
      <c r="AF9" s="55">
        <v>5000</v>
      </c>
      <c r="AG9" s="55">
        <v>5112</v>
      </c>
      <c r="AH9" s="55">
        <v>5112</v>
      </c>
      <c r="AI9" s="55">
        <v>5112</v>
      </c>
      <c r="AJ9" s="55">
        <v>5112</v>
      </c>
      <c r="AK9" s="55">
        <v>5112</v>
      </c>
      <c r="AL9" s="55">
        <v>5112</v>
      </c>
      <c r="AM9" s="55">
        <v>5112</v>
      </c>
      <c r="AN9" s="55">
        <v>5112</v>
      </c>
      <c r="AO9" s="55">
        <v>5112</v>
      </c>
      <c r="AP9" s="55">
        <v>5112</v>
      </c>
      <c r="AQ9" s="55">
        <v>5112</v>
      </c>
      <c r="AR9" s="55">
        <v>5112</v>
      </c>
      <c r="AS9" s="55">
        <v>5112</v>
      </c>
      <c r="AT9" s="55">
        <v>5112</v>
      </c>
      <c r="AU9" s="55">
        <v>5112</v>
      </c>
      <c r="AV9" s="55">
        <v>5112</v>
      </c>
      <c r="AW9" s="55">
        <v>5112</v>
      </c>
      <c r="AX9" s="55">
        <v>5112</v>
      </c>
      <c r="AY9" s="55">
        <v>5112</v>
      </c>
      <c r="AZ9" s="55">
        <v>5112</v>
      </c>
      <c r="BA9" s="55">
        <v>5162.75</v>
      </c>
      <c r="BB9" s="55">
        <v>5213.5</v>
      </c>
      <c r="BC9" s="55">
        <v>5264.25</v>
      </c>
      <c r="BD9" s="55">
        <v>5315</v>
      </c>
      <c r="BE9" s="55">
        <v>5315</v>
      </c>
      <c r="BF9" s="55">
        <v>5315</v>
      </c>
      <c r="BG9" s="55">
        <v>5315</v>
      </c>
      <c r="BH9" s="55">
        <v>5315</v>
      </c>
      <c r="BI9" s="55">
        <v>5315</v>
      </c>
      <c r="BJ9" s="55">
        <v>5315</v>
      </c>
      <c r="BK9" s="55">
        <v>5315</v>
      </c>
      <c r="BL9" s="55">
        <v>5315</v>
      </c>
      <c r="BM9" s="55">
        <v>5315</v>
      </c>
      <c r="BN9" s="55">
        <v>5315</v>
      </c>
    </row>
    <row r="10" spans="1:66" x14ac:dyDescent="0.35">
      <c r="A10" s="55">
        <v>226</v>
      </c>
      <c r="B10" s="55" t="s">
        <v>419</v>
      </c>
      <c r="C10" s="55">
        <v>6646</v>
      </c>
      <c r="D10" s="55" t="s">
        <v>193</v>
      </c>
      <c r="E10" s="55">
        <v>5110</v>
      </c>
      <c r="F10" s="55" t="s">
        <v>45</v>
      </c>
      <c r="G10" s="55" t="s">
        <v>92</v>
      </c>
      <c r="AK10" s="55">
        <v>3575.47</v>
      </c>
      <c r="AL10" s="55">
        <v>3534.2179999999998</v>
      </c>
      <c r="AM10" s="55">
        <v>3492.9659999999999</v>
      </c>
      <c r="AN10" s="55">
        <v>3451.7139999999999</v>
      </c>
      <c r="AO10" s="55">
        <v>3410.462</v>
      </c>
      <c r="AP10" s="55">
        <v>3369.21</v>
      </c>
      <c r="AQ10" s="55">
        <v>3327.9580000000001</v>
      </c>
      <c r="AR10" s="55">
        <v>3286.7060000000001</v>
      </c>
      <c r="AS10" s="55">
        <v>3245.4540000000002</v>
      </c>
      <c r="AT10" s="55">
        <v>3204.2020000000002</v>
      </c>
      <c r="AU10" s="55">
        <v>3162.95</v>
      </c>
      <c r="AV10" s="55">
        <v>3121.6970000000001</v>
      </c>
      <c r="AW10" s="55">
        <v>3080.444</v>
      </c>
      <c r="AX10" s="55">
        <v>3039.1909999999998</v>
      </c>
      <c r="AY10" s="55">
        <v>2997.9380000000001</v>
      </c>
      <c r="AZ10" s="55">
        <v>2956.6849999999999</v>
      </c>
      <c r="BA10" s="55">
        <v>2915.4319999999998</v>
      </c>
      <c r="BB10" s="55">
        <v>2874.1790000000001</v>
      </c>
      <c r="BC10" s="55">
        <v>2832.9259999999999</v>
      </c>
      <c r="BD10" s="55">
        <v>2791.6729999999998</v>
      </c>
      <c r="BE10" s="55">
        <v>2750.42</v>
      </c>
      <c r="BF10" s="55">
        <v>2709.1680000000001</v>
      </c>
      <c r="BG10" s="55">
        <v>2667.9160000000002</v>
      </c>
      <c r="BH10" s="55">
        <v>2626.6640000000002</v>
      </c>
      <c r="BI10" s="55">
        <v>2585.4119999999998</v>
      </c>
      <c r="BJ10" s="55">
        <v>2544.16</v>
      </c>
      <c r="BK10" s="55">
        <v>2502.91</v>
      </c>
      <c r="BL10" s="55">
        <v>2461.66</v>
      </c>
      <c r="BM10" s="55">
        <v>2420.41</v>
      </c>
      <c r="BN10" s="55">
        <v>2379.15</v>
      </c>
    </row>
    <row r="11" spans="1:66" x14ac:dyDescent="0.35">
      <c r="A11" s="55">
        <v>226</v>
      </c>
      <c r="B11" s="55" t="s">
        <v>419</v>
      </c>
      <c r="C11" s="55">
        <v>6646</v>
      </c>
      <c r="D11" s="55" t="s">
        <v>193</v>
      </c>
      <c r="E11" s="55">
        <v>72151</v>
      </c>
      <c r="F11" s="55" t="s">
        <v>420</v>
      </c>
      <c r="G11" s="55" t="s">
        <v>421</v>
      </c>
      <c r="AK11" s="55">
        <v>199.86879999999999</v>
      </c>
      <c r="AL11" s="55">
        <v>197.56280000000001</v>
      </c>
      <c r="AM11" s="55">
        <v>195.2568</v>
      </c>
      <c r="AN11" s="55">
        <v>192.95079999999999</v>
      </c>
      <c r="AO11" s="55">
        <v>190.6448</v>
      </c>
      <c r="AP11" s="55">
        <v>188.33879999999999</v>
      </c>
      <c r="AQ11" s="55">
        <v>186.03290000000001</v>
      </c>
      <c r="AR11" s="55">
        <v>183.7269</v>
      </c>
      <c r="AS11" s="55">
        <v>181.42089999999999</v>
      </c>
      <c r="AT11" s="55">
        <v>179.11490000000001</v>
      </c>
      <c r="AU11" s="55">
        <v>176.80889999999999</v>
      </c>
      <c r="AV11" s="55">
        <v>174.50290000000001</v>
      </c>
      <c r="AW11" s="55">
        <v>172.1968</v>
      </c>
      <c r="AX11" s="55">
        <v>169.89080000000001</v>
      </c>
      <c r="AY11" s="55">
        <v>167.5847</v>
      </c>
      <c r="AZ11" s="55">
        <v>165.27869999999999</v>
      </c>
      <c r="BA11" s="55">
        <v>162.9726</v>
      </c>
      <c r="BB11" s="55">
        <v>160.66659999999999</v>
      </c>
      <c r="BC11" s="55">
        <v>158.36060000000001</v>
      </c>
      <c r="BD11" s="55">
        <v>156.05449999999999</v>
      </c>
      <c r="BE11" s="55">
        <v>153.74850000000001</v>
      </c>
      <c r="BF11" s="55">
        <v>151.4425</v>
      </c>
      <c r="BG11" s="55">
        <v>149.13650000000001</v>
      </c>
      <c r="BH11" s="55">
        <v>146.8305</v>
      </c>
      <c r="BI11" s="55">
        <v>144.52449999999999</v>
      </c>
      <c r="BJ11" s="55">
        <v>142.21850000000001</v>
      </c>
      <c r="BK11" s="55">
        <v>139.9127</v>
      </c>
      <c r="BL11" s="55">
        <v>137.60679999999999</v>
      </c>
      <c r="BM11" s="55">
        <v>135.30090000000001</v>
      </c>
      <c r="BN11" s="55">
        <v>132.99449999999999</v>
      </c>
    </row>
    <row r="12" spans="1:66" x14ac:dyDescent="0.35">
      <c r="A12" s="55">
        <v>226</v>
      </c>
      <c r="B12" s="55" t="s">
        <v>419</v>
      </c>
      <c r="C12" s="55">
        <v>6717</v>
      </c>
      <c r="D12" s="55" t="s">
        <v>194</v>
      </c>
      <c r="E12" s="55">
        <v>5110</v>
      </c>
      <c r="F12" s="55" t="s">
        <v>45</v>
      </c>
      <c r="G12" s="55" t="s">
        <v>92</v>
      </c>
      <c r="AK12" s="55">
        <v>3405.5</v>
      </c>
      <c r="AL12" s="55">
        <v>3354.4079999999999</v>
      </c>
      <c r="AM12" s="55">
        <v>3303.3159999999998</v>
      </c>
      <c r="AN12" s="55">
        <v>3252.2240000000002</v>
      </c>
      <c r="AO12" s="55">
        <v>3201.1320000000001</v>
      </c>
      <c r="AP12" s="55">
        <v>3150.04</v>
      </c>
      <c r="AQ12" s="55">
        <v>3098.9479999999999</v>
      </c>
      <c r="AR12" s="55">
        <v>3047.8560000000002</v>
      </c>
      <c r="AS12" s="55">
        <v>2996.7640000000001</v>
      </c>
      <c r="AT12" s="55">
        <v>2945.672</v>
      </c>
      <c r="AU12" s="55">
        <v>2894.58</v>
      </c>
      <c r="AV12" s="55">
        <v>2843.4879999999998</v>
      </c>
      <c r="AW12" s="55">
        <v>2792.3960000000002</v>
      </c>
      <c r="AX12" s="55">
        <v>2741.3040000000001</v>
      </c>
      <c r="AY12" s="55">
        <v>2690.212</v>
      </c>
      <c r="AZ12" s="55">
        <v>2639.12</v>
      </c>
      <c r="BA12" s="55">
        <v>2588.0279999999998</v>
      </c>
      <c r="BB12" s="55">
        <v>2536.9360000000001</v>
      </c>
      <c r="BC12" s="55">
        <v>2485.8440000000001</v>
      </c>
      <c r="BD12" s="55">
        <v>2434.752</v>
      </c>
      <c r="BE12" s="55">
        <v>2383.66</v>
      </c>
      <c r="BF12" s="55">
        <v>2332.5680000000002</v>
      </c>
      <c r="BG12" s="55">
        <v>2281.4760000000001</v>
      </c>
      <c r="BH12" s="55">
        <v>2230.384</v>
      </c>
      <c r="BI12" s="55">
        <v>2179.2919999999999</v>
      </c>
      <c r="BJ12" s="55">
        <v>2128.1999999999998</v>
      </c>
      <c r="BK12" s="55">
        <v>2077.11</v>
      </c>
      <c r="BL12" s="55">
        <v>2026.02</v>
      </c>
      <c r="BM12" s="55">
        <v>1974.93</v>
      </c>
      <c r="BN12" s="55">
        <v>1923.84</v>
      </c>
    </row>
    <row r="13" spans="1:66" x14ac:dyDescent="0.35">
      <c r="A13" s="55">
        <v>226</v>
      </c>
      <c r="B13" s="55" t="s">
        <v>419</v>
      </c>
      <c r="C13" s="55">
        <v>6716</v>
      </c>
      <c r="D13" s="55" t="s">
        <v>195</v>
      </c>
      <c r="E13" s="55">
        <v>5110</v>
      </c>
      <c r="F13" s="55" t="s">
        <v>45</v>
      </c>
      <c r="G13" s="55" t="s">
        <v>92</v>
      </c>
      <c r="AK13" s="55">
        <v>169.97</v>
      </c>
      <c r="AL13" s="55">
        <v>179.809</v>
      </c>
      <c r="AM13" s="55">
        <v>189.648</v>
      </c>
      <c r="AN13" s="55">
        <v>199.48699999999999</v>
      </c>
      <c r="AO13" s="55">
        <v>209.32599999999999</v>
      </c>
      <c r="AP13" s="55">
        <v>219.16499999999999</v>
      </c>
      <c r="AQ13" s="55">
        <v>229.00399999999999</v>
      </c>
      <c r="AR13" s="55">
        <v>238.84299999999999</v>
      </c>
      <c r="AS13" s="55">
        <v>248.68199999999999</v>
      </c>
      <c r="AT13" s="55">
        <v>258.52100000000002</v>
      </c>
      <c r="AU13" s="55">
        <v>268.36</v>
      </c>
      <c r="AV13" s="55">
        <v>278.2</v>
      </c>
      <c r="AW13" s="55">
        <v>288.04000000000002</v>
      </c>
      <c r="AX13" s="55">
        <v>297.88</v>
      </c>
      <c r="AY13" s="55">
        <v>307.72000000000003</v>
      </c>
      <c r="AZ13" s="55">
        <v>317.56</v>
      </c>
      <c r="BA13" s="55">
        <v>327.39999999999998</v>
      </c>
      <c r="BB13" s="55">
        <v>337.24</v>
      </c>
      <c r="BC13" s="55">
        <v>347.08</v>
      </c>
      <c r="BD13" s="55">
        <v>356.92</v>
      </c>
      <c r="BE13" s="55">
        <v>366.76</v>
      </c>
      <c r="BF13" s="55">
        <v>376.6</v>
      </c>
      <c r="BG13" s="55">
        <v>386.44</v>
      </c>
      <c r="BH13" s="55">
        <v>396.28</v>
      </c>
      <c r="BI13" s="55">
        <v>406.12</v>
      </c>
      <c r="BJ13" s="55">
        <v>415.96</v>
      </c>
      <c r="BK13" s="55">
        <v>425.8</v>
      </c>
      <c r="BL13" s="55">
        <v>435.64</v>
      </c>
      <c r="BM13" s="55">
        <v>445.48</v>
      </c>
      <c r="BN13" s="55">
        <v>455.32</v>
      </c>
    </row>
    <row r="14" spans="1:66" x14ac:dyDescent="0.35">
      <c r="A14" s="55">
        <v>226</v>
      </c>
      <c r="B14" s="55" t="s">
        <v>419</v>
      </c>
      <c r="C14" s="55">
        <v>6670</v>
      </c>
      <c r="D14" s="55" t="s">
        <v>196</v>
      </c>
      <c r="E14" s="55">
        <v>5110</v>
      </c>
      <c r="F14" s="55" t="s">
        <v>45</v>
      </c>
      <c r="G14" s="55" t="s">
        <v>92</v>
      </c>
      <c r="AK14" s="55">
        <v>4443.53</v>
      </c>
      <c r="AL14" s="55">
        <v>4414.7820000000002</v>
      </c>
      <c r="AM14" s="55">
        <v>4436.0339999999997</v>
      </c>
      <c r="AN14" s="55">
        <v>4447.2860000000001</v>
      </c>
      <c r="AO14" s="55">
        <v>4468.5379999999996</v>
      </c>
      <c r="AP14" s="55">
        <v>4489.79</v>
      </c>
      <c r="AQ14" s="55">
        <v>4481.0420000000004</v>
      </c>
      <c r="AR14" s="55">
        <v>4522.2939999999999</v>
      </c>
      <c r="AS14" s="55">
        <v>4493.5460000000003</v>
      </c>
      <c r="AT14" s="55">
        <v>4514.7979999999998</v>
      </c>
      <c r="AU14" s="55">
        <v>4306.05</v>
      </c>
      <c r="AV14" s="55">
        <v>4247.3029999999999</v>
      </c>
      <c r="AW14" s="55">
        <v>4088.556</v>
      </c>
      <c r="AX14" s="55">
        <v>3829.8090000000002</v>
      </c>
      <c r="AY14" s="55">
        <v>3721.0619999999999</v>
      </c>
      <c r="AZ14" s="55">
        <v>3762.3150000000001</v>
      </c>
      <c r="BA14" s="55">
        <v>3602.8180000000002</v>
      </c>
      <c r="BB14" s="55">
        <v>3443.3209999999999</v>
      </c>
      <c r="BC14" s="55">
        <v>3233.8240000000001</v>
      </c>
      <c r="BD14" s="55">
        <v>3074.3270000000002</v>
      </c>
      <c r="BE14" s="55">
        <v>3036.58</v>
      </c>
      <c r="BF14" s="55">
        <v>2977.8319999999999</v>
      </c>
      <c r="BG14" s="55">
        <v>2969.0839999999998</v>
      </c>
      <c r="BH14" s="55">
        <v>3010.3359999999998</v>
      </c>
      <c r="BI14" s="55">
        <v>3051.5880000000002</v>
      </c>
      <c r="BJ14" s="55">
        <v>3092.84</v>
      </c>
      <c r="BK14" s="55">
        <v>3134.09</v>
      </c>
      <c r="BL14" s="55">
        <v>3175.34</v>
      </c>
      <c r="BM14" s="55">
        <v>3216.59</v>
      </c>
      <c r="BN14" s="55">
        <v>3257.85</v>
      </c>
    </row>
    <row r="15" spans="1:66" x14ac:dyDescent="0.35">
      <c r="A15" s="55">
        <v>226</v>
      </c>
      <c r="B15" s="55" t="s">
        <v>419</v>
      </c>
      <c r="C15" s="55">
        <v>6680</v>
      </c>
      <c r="D15" s="55" t="s">
        <v>197</v>
      </c>
      <c r="E15" s="55">
        <v>5110</v>
      </c>
      <c r="F15" s="55" t="s">
        <v>45</v>
      </c>
      <c r="G15" s="55" t="s">
        <v>92</v>
      </c>
      <c r="H15" s="55">
        <v>4174</v>
      </c>
      <c r="I15" s="55">
        <v>4174</v>
      </c>
      <c r="J15" s="55">
        <v>4174</v>
      </c>
      <c r="K15" s="55">
        <v>4174</v>
      </c>
      <c r="L15" s="55">
        <v>4174</v>
      </c>
      <c r="M15" s="55">
        <v>4174</v>
      </c>
      <c r="N15" s="55">
        <v>4174</v>
      </c>
      <c r="O15" s="55">
        <v>4174</v>
      </c>
      <c r="P15" s="55">
        <v>4174</v>
      </c>
      <c r="Q15" s="55">
        <v>4174</v>
      </c>
      <c r="R15" s="55">
        <v>4174</v>
      </c>
      <c r="S15" s="55">
        <v>4174</v>
      </c>
      <c r="T15" s="55">
        <v>4174</v>
      </c>
      <c r="U15" s="55">
        <v>4174</v>
      </c>
      <c r="V15" s="55">
        <v>4174</v>
      </c>
      <c r="W15" s="55">
        <v>4174</v>
      </c>
      <c r="X15" s="55">
        <v>4174</v>
      </c>
      <c r="Y15" s="55">
        <v>4174</v>
      </c>
      <c r="Z15" s="55">
        <v>4174</v>
      </c>
      <c r="AA15" s="55">
        <v>4174</v>
      </c>
      <c r="AB15" s="55">
        <v>4174</v>
      </c>
      <c r="AC15" s="55">
        <v>4174</v>
      </c>
      <c r="AD15" s="55">
        <v>4174</v>
      </c>
      <c r="AE15" s="55">
        <v>4174</v>
      </c>
      <c r="AF15" s="55">
        <v>4174</v>
      </c>
      <c r="AG15" s="55">
        <v>4174</v>
      </c>
      <c r="AH15" s="55">
        <v>4174</v>
      </c>
      <c r="AI15" s="55">
        <v>4174</v>
      </c>
      <c r="AJ15" s="55">
        <v>4174</v>
      </c>
      <c r="AK15" s="55">
        <v>4174</v>
      </c>
      <c r="AL15" s="55">
        <v>4174</v>
      </c>
      <c r="AM15" s="55">
        <v>4174</v>
      </c>
      <c r="AN15" s="55">
        <v>4174</v>
      </c>
      <c r="AO15" s="55">
        <v>4174</v>
      </c>
      <c r="AP15" s="55">
        <v>4174</v>
      </c>
      <c r="AQ15" s="55">
        <v>4174</v>
      </c>
      <c r="AR15" s="55">
        <v>4174</v>
      </c>
      <c r="AS15" s="55">
        <v>4174</v>
      </c>
      <c r="AT15" s="55">
        <v>4174</v>
      </c>
      <c r="AU15" s="55">
        <v>4174</v>
      </c>
      <c r="AV15" s="55">
        <v>4174</v>
      </c>
      <c r="AW15" s="55">
        <v>4174</v>
      </c>
      <c r="AX15" s="55">
        <v>4174</v>
      </c>
      <c r="AY15" s="55">
        <v>4174</v>
      </c>
      <c r="AZ15" s="55">
        <v>4174</v>
      </c>
      <c r="BA15" s="55">
        <v>4174</v>
      </c>
      <c r="BB15" s="55">
        <v>4174</v>
      </c>
      <c r="BC15" s="55">
        <v>4174</v>
      </c>
      <c r="BD15" s="55">
        <v>4174</v>
      </c>
      <c r="BE15" s="55">
        <v>4103</v>
      </c>
      <c r="BF15" s="55">
        <v>4103</v>
      </c>
      <c r="BG15" s="55">
        <v>4103</v>
      </c>
      <c r="BH15" s="55">
        <v>4103</v>
      </c>
      <c r="BI15" s="55">
        <v>4103</v>
      </c>
      <c r="BJ15" s="55">
        <v>4103</v>
      </c>
      <c r="BK15" s="55">
        <v>4103</v>
      </c>
      <c r="BL15" s="55">
        <v>4103</v>
      </c>
      <c r="BM15" s="55">
        <v>4103</v>
      </c>
      <c r="BN15" s="55">
        <v>4103</v>
      </c>
    </row>
    <row r="16" spans="1:66" x14ac:dyDescent="0.35">
      <c r="A16" s="55">
        <v>226</v>
      </c>
      <c r="B16" s="55" t="s">
        <v>419</v>
      </c>
      <c r="C16" s="55">
        <v>6690</v>
      </c>
      <c r="D16" s="55" t="s">
        <v>198</v>
      </c>
      <c r="E16" s="55">
        <v>5110</v>
      </c>
      <c r="F16" s="55" t="s">
        <v>45</v>
      </c>
      <c r="G16" s="55" t="s">
        <v>92</v>
      </c>
      <c r="H16" s="55">
        <v>2</v>
      </c>
      <c r="I16" s="55">
        <v>2</v>
      </c>
      <c r="J16" s="55">
        <v>2</v>
      </c>
      <c r="K16" s="55">
        <v>3</v>
      </c>
      <c r="L16" s="55">
        <v>3</v>
      </c>
      <c r="M16" s="55">
        <v>4</v>
      </c>
      <c r="N16" s="55">
        <v>4</v>
      </c>
      <c r="O16" s="55">
        <v>4</v>
      </c>
      <c r="P16" s="55">
        <v>4</v>
      </c>
      <c r="Q16" s="55">
        <v>4</v>
      </c>
      <c r="R16" s="55">
        <v>4</v>
      </c>
      <c r="S16" s="55">
        <v>4</v>
      </c>
      <c r="T16" s="55">
        <v>4</v>
      </c>
      <c r="U16" s="55">
        <v>4</v>
      </c>
      <c r="V16" s="55">
        <v>4</v>
      </c>
      <c r="W16" s="55">
        <v>4</v>
      </c>
      <c r="X16" s="55">
        <v>4</v>
      </c>
      <c r="Y16" s="55">
        <v>6</v>
      </c>
      <c r="Z16" s="55">
        <v>6</v>
      </c>
      <c r="AA16" s="55">
        <v>6</v>
      </c>
      <c r="AB16" s="55">
        <v>6</v>
      </c>
      <c r="AC16" s="55">
        <v>8</v>
      </c>
      <c r="AD16" s="55">
        <v>8</v>
      </c>
      <c r="AE16" s="55">
        <v>8</v>
      </c>
      <c r="AF16" s="55">
        <v>9</v>
      </c>
      <c r="AG16" s="55">
        <v>9</v>
      </c>
      <c r="AH16" s="55">
        <v>9</v>
      </c>
      <c r="AI16" s="55">
        <v>9</v>
      </c>
      <c r="AJ16" s="55">
        <v>9</v>
      </c>
      <c r="AK16" s="55">
        <v>9</v>
      </c>
      <c r="AL16" s="55">
        <v>9</v>
      </c>
      <c r="AM16" s="55">
        <v>9</v>
      </c>
      <c r="AN16" s="55">
        <v>9</v>
      </c>
      <c r="AO16" s="55">
        <v>9</v>
      </c>
      <c r="AP16" s="55">
        <v>9</v>
      </c>
      <c r="AQ16" s="55">
        <v>9</v>
      </c>
      <c r="AR16" s="55">
        <v>9</v>
      </c>
      <c r="AS16" s="55">
        <v>9</v>
      </c>
      <c r="AT16" s="55">
        <v>9</v>
      </c>
      <c r="AU16" s="55">
        <v>9</v>
      </c>
      <c r="AV16" s="55">
        <v>9</v>
      </c>
      <c r="AW16" s="55">
        <v>9.8000000000000007</v>
      </c>
      <c r="AX16" s="55">
        <v>10</v>
      </c>
      <c r="AY16" s="55">
        <v>10</v>
      </c>
      <c r="AZ16" s="55">
        <v>10</v>
      </c>
      <c r="BA16" s="55">
        <v>10</v>
      </c>
      <c r="BB16" s="55">
        <v>10.6</v>
      </c>
      <c r="BC16" s="55">
        <v>11</v>
      </c>
      <c r="BD16" s="55">
        <v>11</v>
      </c>
      <c r="BE16" s="55">
        <v>11</v>
      </c>
      <c r="BF16" s="55">
        <v>11</v>
      </c>
      <c r="BG16" s="55">
        <v>11.14</v>
      </c>
      <c r="BH16" s="55">
        <v>11.14</v>
      </c>
      <c r="BI16" s="55">
        <v>11.14</v>
      </c>
      <c r="BJ16" s="55">
        <v>11.14</v>
      </c>
      <c r="BK16" s="55">
        <v>11.14</v>
      </c>
      <c r="BL16" s="55">
        <v>11.14</v>
      </c>
      <c r="BM16" s="55">
        <v>11.14</v>
      </c>
      <c r="BN16" s="55">
        <v>11.14</v>
      </c>
    </row>
    <row r="17" spans="1:66" x14ac:dyDescent="0.35">
      <c r="A17" s="55">
        <v>226</v>
      </c>
      <c r="B17" s="55" t="s">
        <v>419</v>
      </c>
      <c r="C17" s="55">
        <v>6611</v>
      </c>
      <c r="D17" s="55" t="s">
        <v>199</v>
      </c>
      <c r="E17" s="55">
        <v>5110</v>
      </c>
      <c r="F17" s="55" t="s">
        <v>45</v>
      </c>
      <c r="G17" s="55" t="s">
        <v>92</v>
      </c>
      <c r="BH17" s="55">
        <v>10.58</v>
      </c>
    </row>
    <row r="18" spans="1:66" x14ac:dyDescent="0.35">
      <c r="A18" s="55">
        <v>226</v>
      </c>
      <c r="B18" s="55" t="s">
        <v>419</v>
      </c>
      <c r="C18" s="55">
        <v>6671</v>
      </c>
      <c r="D18" s="55" t="s">
        <v>200</v>
      </c>
      <c r="E18" s="55">
        <v>5110</v>
      </c>
      <c r="F18" s="55" t="s">
        <v>45</v>
      </c>
      <c r="G18" s="55" t="s">
        <v>92</v>
      </c>
      <c r="AZ18" s="55">
        <v>182</v>
      </c>
      <c r="BA18" s="55">
        <v>246.8</v>
      </c>
      <c r="BB18" s="55">
        <v>296.2</v>
      </c>
      <c r="BC18" s="55">
        <v>212.3</v>
      </c>
      <c r="BD18" s="55">
        <v>227</v>
      </c>
      <c r="BE18" s="55">
        <v>228.4</v>
      </c>
      <c r="BF18" s="55">
        <v>228.4</v>
      </c>
      <c r="BG18" s="55">
        <v>231.2</v>
      </c>
      <c r="BH18" s="55">
        <v>230.23</v>
      </c>
      <c r="BI18" s="55">
        <v>240.2</v>
      </c>
      <c r="BJ18" s="55">
        <v>241.2</v>
      </c>
      <c r="BK18" s="55">
        <v>262.3</v>
      </c>
      <c r="BL18" s="55">
        <v>262.3</v>
      </c>
      <c r="BM18" s="55">
        <v>262.3</v>
      </c>
      <c r="BN18" s="55">
        <v>183.6</v>
      </c>
    </row>
    <row r="19" spans="1:66" x14ac:dyDescent="0.35">
      <c r="A19" s="55">
        <v>226</v>
      </c>
      <c r="B19" s="55" t="s">
        <v>419</v>
      </c>
      <c r="C19" s="55">
        <v>6672</v>
      </c>
      <c r="D19" s="55" t="s">
        <v>201</v>
      </c>
      <c r="E19" s="55">
        <v>5110</v>
      </c>
      <c r="F19" s="55" t="s">
        <v>45</v>
      </c>
      <c r="G19" s="55" t="s">
        <v>92</v>
      </c>
      <c r="BM19" s="55">
        <v>19.100000000000001</v>
      </c>
    </row>
    <row r="20" spans="1:66" x14ac:dyDescent="0.35">
      <c r="A20" s="55">
        <v>226</v>
      </c>
      <c r="B20" s="55" t="s">
        <v>419</v>
      </c>
      <c r="C20" s="55">
        <v>6668</v>
      </c>
      <c r="D20" s="55" t="s">
        <v>202</v>
      </c>
      <c r="E20" s="55">
        <v>5110</v>
      </c>
      <c r="F20" s="55" t="s">
        <v>45</v>
      </c>
      <c r="G20" s="55" t="s">
        <v>92</v>
      </c>
      <c r="BL20" s="55">
        <v>262.3</v>
      </c>
      <c r="BM20" s="55">
        <v>262.3</v>
      </c>
    </row>
    <row r="21" spans="1:66" x14ac:dyDescent="0.35">
      <c r="A21" s="55">
        <v>226</v>
      </c>
      <c r="B21" s="55" t="s">
        <v>419</v>
      </c>
      <c r="C21" s="55">
        <v>6669</v>
      </c>
      <c r="D21" s="55" t="s">
        <v>203</v>
      </c>
      <c r="E21" s="55">
        <v>5110</v>
      </c>
      <c r="F21" s="55" t="s">
        <v>45</v>
      </c>
      <c r="G21" s="55" t="s">
        <v>92</v>
      </c>
      <c r="BM21" s="55">
        <v>19.100000000000001</v>
      </c>
    </row>
    <row r="22" spans="1:66" x14ac:dyDescent="0.35">
      <c r="A22" s="55">
        <v>226</v>
      </c>
      <c r="B22" s="55" t="s">
        <v>419</v>
      </c>
      <c r="C22" s="55">
        <v>6714</v>
      </c>
      <c r="D22" s="55" t="s">
        <v>204</v>
      </c>
      <c r="E22" s="55">
        <v>5110</v>
      </c>
      <c r="F22" s="55" t="s">
        <v>45</v>
      </c>
      <c r="G22" s="55" t="s">
        <v>92</v>
      </c>
      <c r="AK22" s="55"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0</v>
      </c>
      <c r="AZ22" s="55">
        <v>0</v>
      </c>
      <c r="BA22" s="55">
        <v>0</v>
      </c>
      <c r="BB22" s="55">
        <v>0</v>
      </c>
      <c r="BC22" s="55">
        <v>0</v>
      </c>
      <c r="BD22" s="55">
        <v>0</v>
      </c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D47F-539E-447C-9D14-79C6FB836BB7}">
  <sheetPr>
    <tabColor theme="7" tint="0.79998168889431442"/>
  </sheetPr>
  <dimension ref="A1:BH53040"/>
  <sheetViews>
    <sheetView workbookViewId="0">
      <pane xSplit="1" ySplit="16" topLeftCell="AM120" activePane="bottomRight" state="frozen"/>
      <selection pane="topRight" activeCell="B1" sqref="B1"/>
      <selection pane="bottomLeft" activeCell="A17" sqref="A17"/>
      <selection pane="bottomRight" activeCell="AQ110" sqref="AQ110"/>
    </sheetView>
  </sheetViews>
  <sheetFormatPr defaultRowHeight="14.5" x14ac:dyDescent="0.35"/>
  <cols>
    <col min="1" max="1" width="66.81640625" style="76" customWidth="1"/>
    <col min="2" max="26" width="17.6328125" style="55" customWidth="1"/>
    <col min="27" max="27" width="17.6328125" style="18" customWidth="1"/>
    <col min="28" max="30" width="17.6328125" style="55" customWidth="1"/>
    <col min="31" max="31" width="17.6328125" style="18" customWidth="1"/>
    <col min="32" max="49" width="17.6328125" style="55" customWidth="1"/>
    <col min="50" max="16384" width="8.7265625" style="55"/>
  </cols>
  <sheetData>
    <row r="1" spans="1:49" ht="18.5" x14ac:dyDescent="0.45">
      <c r="A1" s="88" t="s">
        <v>206</v>
      </c>
      <c r="B1" s="18"/>
      <c r="AA1" s="55"/>
      <c r="AE1" s="55"/>
    </row>
    <row r="2" spans="1:49" ht="17.5" x14ac:dyDescent="0.35">
      <c r="A2" s="83"/>
      <c r="B2" s="18"/>
      <c r="AA2" s="55"/>
      <c r="AE2" s="55"/>
    </row>
    <row r="3" spans="1:49" ht="36" x14ac:dyDescent="0.35">
      <c r="A3" s="181" t="s">
        <v>408</v>
      </c>
      <c r="B3" s="18"/>
      <c r="AA3" s="55"/>
      <c r="AE3" s="55"/>
    </row>
    <row r="4" spans="1:49" x14ac:dyDescent="0.35">
      <c r="A4"/>
      <c r="B4" s="18"/>
      <c r="AA4" s="55"/>
      <c r="AE4" s="55"/>
    </row>
    <row r="5" spans="1:49" ht="18" x14ac:dyDescent="0.35">
      <c r="A5" s="181" t="s">
        <v>79</v>
      </c>
      <c r="B5" s="74"/>
      <c r="AA5" s="55"/>
      <c r="AE5" s="55"/>
    </row>
    <row r="6" spans="1:49" x14ac:dyDescent="0.35">
      <c r="A6"/>
      <c r="B6" s="18"/>
      <c r="AA6" s="55"/>
      <c r="AE6" s="55"/>
    </row>
    <row r="7" spans="1:49" ht="18" x14ac:dyDescent="0.35">
      <c r="A7" s="181" t="s">
        <v>409</v>
      </c>
      <c r="B7" s="74"/>
      <c r="AA7" s="55"/>
      <c r="AE7" s="55"/>
    </row>
    <row r="8" spans="1:49" x14ac:dyDescent="0.35">
      <c r="A8"/>
      <c r="B8" s="18"/>
      <c r="AA8" s="55"/>
      <c r="AE8" s="55"/>
    </row>
    <row r="9" spans="1:49" ht="18" x14ac:dyDescent="0.35">
      <c r="A9" s="181" t="s">
        <v>410</v>
      </c>
      <c r="B9" s="19"/>
      <c r="AA9" s="55"/>
      <c r="AE9" s="55"/>
    </row>
    <row r="10" spans="1:49" x14ac:dyDescent="0.35">
      <c r="A10"/>
      <c r="B10" s="19"/>
      <c r="AA10" s="55"/>
      <c r="AE10" s="55"/>
    </row>
    <row r="11" spans="1:49" ht="18" x14ac:dyDescent="0.35">
      <c r="A11" s="181" t="s">
        <v>411</v>
      </c>
      <c r="B11" s="19"/>
      <c r="AA11" s="55"/>
      <c r="AE11" s="55"/>
    </row>
    <row r="12" spans="1:49" x14ac:dyDescent="0.35">
      <c r="A12"/>
      <c r="B12" s="19"/>
      <c r="AA12" s="55"/>
      <c r="AE12" s="55"/>
    </row>
    <row r="13" spans="1:49" ht="18" x14ac:dyDescent="0.35">
      <c r="A13" s="181" t="s">
        <v>412</v>
      </c>
      <c r="B13" s="19"/>
      <c r="AA13" s="55"/>
      <c r="AE13" s="55"/>
    </row>
    <row r="14" spans="1:49" x14ac:dyDescent="0.35">
      <c r="B14" s="18"/>
      <c r="AA14" s="55"/>
      <c r="AE14" s="55"/>
    </row>
    <row r="15" spans="1:49" s="56" customFormat="1" x14ac:dyDescent="0.35">
      <c r="B15" s="56">
        <v>1971</v>
      </c>
      <c r="C15" s="56">
        <f t="shared" ref="C15:U15" si="0">B15+1</f>
        <v>1972</v>
      </c>
      <c r="D15" s="56">
        <f t="shared" si="0"/>
        <v>1973</v>
      </c>
      <c r="E15" s="56">
        <f t="shared" si="0"/>
        <v>1974</v>
      </c>
      <c r="F15" s="56">
        <f t="shared" si="0"/>
        <v>1975</v>
      </c>
      <c r="G15" s="56">
        <f t="shared" si="0"/>
        <v>1976</v>
      </c>
      <c r="H15" s="56">
        <f t="shared" si="0"/>
        <v>1977</v>
      </c>
      <c r="I15" s="56">
        <f t="shared" si="0"/>
        <v>1978</v>
      </c>
      <c r="J15" s="56">
        <f t="shared" si="0"/>
        <v>1979</v>
      </c>
      <c r="K15" s="56">
        <f t="shared" si="0"/>
        <v>1980</v>
      </c>
      <c r="L15" s="56">
        <f t="shared" si="0"/>
        <v>1981</v>
      </c>
      <c r="M15" s="56">
        <f t="shared" si="0"/>
        <v>1982</v>
      </c>
      <c r="N15" s="56">
        <f t="shared" si="0"/>
        <v>1983</v>
      </c>
      <c r="O15" s="56">
        <f t="shared" si="0"/>
        <v>1984</v>
      </c>
      <c r="P15" s="56">
        <f t="shared" si="0"/>
        <v>1985</v>
      </c>
      <c r="Q15" s="56">
        <f t="shared" si="0"/>
        <v>1986</v>
      </c>
      <c r="R15" s="56">
        <f t="shared" si="0"/>
        <v>1987</v>
      </c>
      <c r="S15" s="56">
        <f t="shared" si="0"/>
        <v>1988</v>
      </c>
      <c r="T15" s="56">
        <f t="shared" si="0"/>
        <v>1989</v>
      </c>
      <c r="U15" s="56">
        <f t="shared" si="0"/>
        <v>1990</v>
      </c>
      <c r="V15" s="56">
        <v>1991</v>
      </c>
      <c r="W15" s="56">
        <v>1992</v>
      </c>
      <c r="X15" s="56">
        <v>1993</v>
      </c>
      <c r="Y15" s="56">
        <v>1994</v>
      </c>
      <c r="Z15" s="56">
        <v>1995</v>
      </c>
      <c r="AA15" s="56">
        <v>1996</v>
      </c>
      <c r="AB15" s="56">
        <v>1997</v>
      </c>
      <c r="AC15" s="56">
        <v>1998</v>
      </c>
      <c r="AD15" s="56">
        <v>1999</v>
      </c>
      <c r="AE15" s="56">
        <v>2000</v>
      </c>
      <c r="AF15" s="56">
        <v>2001</v>
      </c>
      <c r="AG15" s="56">
        <v>2002</v>
      </c>
      <c r="AH15" s="56">
        <v>2003</v>
      </c>
      <c r="AI15" s="56">
        <v>2004</v>
      </c>
      <c r="AJ15" s="56">
        <v>2005</v>
      </c>
      <c r="AK15" s="56">
        <v>2006</v>
      </c>
      <c r="AL15" s="56">
        <v>2007</v>
      </c>
      <c r="AM15" s="56">
        <v>2008</v>
      </c>
      <c r="AN15" s="56">
        <v>2009</v>
      </c>
      <c r="AO15" s="56">
        <v>2010</v>
      </c>
      <c r="AP15" s="56">
        <f t="shared" ref="AP15:AW15" si="1">AO15+1</f>
        <v>2011</v>
      </c>
      <c r="AQ15" s="56">
        <f t="shared" si="1"/>
        <v>2012</v>
      </c>
      <c r="AR15" s="56">
        <f t="shared" si="1"/>
        <v>2013</v>
      </c>
      <c r="AS15" s="56">
        <f t="shared" si="1"/>
        <v>2014</v>
      </c>
      <c r="AT15" s="56">
        <f t="shared" si="1"/>
        <v>2015</v>
      </c>
      <c r="AU15" s="56">
        <f t="shared" si="1"/>
        <v>2016</v>
      </c>
      <c r="AV15" s="56">
        <f t="shared" si="1"/>
        <v>2017</v>
      </c>
      <c r="AW15" s="56">
        <f t="shared" si="1"/>
        <v>2018</v>
      </c>
    </row>
    <row r="16" spans="1:49" s="41" customFormat="1" x14ac:dyDescent="0.35">
      <c r="B16" s="80" t="s">
        <v>133</v>
      </c>
      <c r="C16" s="80" t="s">
        <v>133</v>
      </c>
      <c r="D16" s="80" t="s">
        <v>133</v>
      </c>
      <c r="E16" s="80" t="s">
        <v>133</v>
      </c>
      <c r="F16" s="80" t="s">
        <v>133</v>
      </c>
      <c r="G16" s="80" t="s">
        <v>133</v>
      </c>
      <c r="H16" s="80" t="s">
        <v>133</v>
      </c>
      <c r="I16" s="80" t="s">
        <v>133</v>
      </c>
      <c r="J16" s="80" t="s">
        <v>133</v>
      </c>
      <c r="K16" s="80" t="s">
        <v>133</v>
      </c>
      <c r="L16" s="80" t="s">
        <v>133</v>
      </c>
      <c r="M16" s="80" t="s">
        <v>133</v>
      </c>
      <c r="N16" s="80" t="s">
        <v>133</v>
      </c>
      <c r="O16" s="80" t="s">
        <v>133</v>
      </c>
      <c r="P16" s="80" t="s">
        <v>133</v>
      </c>
      <c r="Q16" s="80" t="s">
        <v>133</v>
      </c>
      <c r="R16" s="80" t="s">
        <v>133</v>
      </c>
      <c r="S16" s="80" t="s">
        <v>133</v>
      </c>
      <c r="T16" s="80" t="s">
        <v>133</v>
      </c>
      <c r="U16" s="80" t="s">
        <v>133</v>
      </c>
      <c r="V16" s="80" t="s">
        <v>133</v>
      </c>
      <c r="W16" s="80" t="s">
        <v>133</v>
      </c>
      <c r="X16" s="80" t="s">
        <v>133</v>
      </c>
      <c r="Y16" s="80" t="s">
        <v>133</v>
      </c>
      <c r="Z16" s="80" t="s">
        <v>133</v>
      </c>
      <c r="AA16" s="80" t="s">
        <v>133</v>
      </c>
      <c r="AB16" s="80" t="s">
        <v>133</v>
      </c>
      <c r="AC16" s="80" t="s">
        <v>133</v>
      </c>
      <c r="AD16" s="80" t="s">
        <v>133</v>
      </c>
      <c r="AE16" s="80" t="s">
        <v>133</v>
      </c>
      <c r="AF16" s="80" t="s">
        <v>133</v>
      </c>
      <c r="AG16" s="80" t="s">
        <v>133</v>
      </c>
      <c r="AH16" s="80" t="s">
        <v>133</v>
      </c>
      <c r="AI16" s="80" t="s">
        <v>133</v>
      </c>
      <c r="AJ16" s="80" t="s">
        <v>133</v>
      </c>
      <c r="AK16" s="80" t="s">
        <v>133</v>
      </c>
      <c r="AL16" s="80" t="s">
        <v>133</v>
      </c>
      <c r="AM16" s="80" t="s">
        <v>133</v>
      </c>
      <c r="AN16" s="80" t="s">
        <v>133</v>
      </c>
      <c r="AO16" s="80" t="s">
        <v>133</v>
      </c>
      <c r="AP16" s="80" t="s">
        <v>133</v>
      </c>
      <c r="AQ16" s="80" t="s">
        <v>133</v>
      </c>
      <c r="AR16" s="80" t="s">
        <v>133</v>
      </c>
      <c r="AS16" s="80" t="s">
        <v>133</v>
      </c>
      <c r="AT16" s="80" t="s">
        <v>133</v>
      </c>
      <c r="AU16" s="80" t="s">
        <v>133</v>
      </c>
      <c r="AV16" s="80" t="s">
        <v>133</v>
      </c>
      <c r="AW16" s="80" t="s">
        <v>133</v>
      </c>
    </row>
    <row r="17" spans="1:42" x14ac:dyDescent="0.35">
      <c r="B17" s="75">
        <v>1.7753399999999998E-5</v>
      </c>
      <c r="C17" s="75">
        <v>1.8922900000000001E-5</v>
      </c>
      <c r="D17" s="75">
        <v>1.7495699999999999E-5</v>
      </c>
      <c r="E17" s="75">
        <v>1.6619699999999999E-5</v>
      </c>
      <c r="F17" s="75">
        <v>1.7882700000000001E-5</v>
      </c>
      <c r="G17" s="75">
        <v>1.6779899999999998E-5</v>
      </c>
      <c r="H17" s="75">
        <v>2.01632E-5</v>
      </c>
      <c r="I17" s="75">
        <v>2.2055199999999998E-5</v>
      </c>
      <c r="J17" s="75">
        <v>2.17316E-5</v>
      </c>
      <c r="K17" s="75">
        <v>1.6367100000000001E-5</v>
      </c>
      <c r="L17" s="75">
        <v>1.6611300000000001E-5</v>
      </c>
      <c r="M17" s="75">
        <v>1.9295599999999999E-5</v>
      </c>
      <c r="N17" s="75">
        <v>1.7601900000000002E-5</v>
      </c>
      <c r="O17" s="75">
        <v>1.4372000000000001E-5</v>
      </c>
      <c r="P17" s="75">
        <v>2.0505799999999999E-5</v>
      </c>
      <c r="Q17" s="75">
        <v>1.9290700000000001E-5</v>
      </c>
      <c r="R17" s="75">
        <v>2.0957900000000001E-5</v>
      </c>
      <c r="S17" s="75">
        <v>2.5322700000000001E-5</v>
      </c>
      <c r="T17" s="75">
        <v>1.99654E-5</v>
      </c>
      <c r="U17" s="75">
        <v>2.1337900000000001E-5</v>
      </c>
      <c r="V17" s="75">
        <v>2.1251899999999999E-5</v>
      </c>
      <c r="W17" s="75">
        <v>1.7141699999999999E-5</v>
      </c>
      <c r="X17" s="75">
        <v>1.385E-5</v>
      </c>
      <c r="Y17" s="75">
        <v>2.1683099999999999E-5</v>
      </c>
      <c r="Z17" s="75">
        <v>2.05293E-5</v>
      </c>
      <c r="AA17" s="75">
        <v>2.3600799999999999E-5</v>
      </c>
      <c r="AB17" s="75">
        <v>1.5071399999999999E-5</v>
      </c>
      <c r="AC17" s="75">
        <v>1.9820500000000001E-5</v>
      </c>
      <c r="AD17" s="75">
        <v>2.3567600000000001E-5</v>
      </c>
      <c r="AE17" s="75">
        <v>1.6762899999999998E-5</v>
      </c>
      <c r="AF17" s="75">
        <v>2.5477400000000001E-5</v>
      </c>
      <c r="AG17" s="75">
        <v>1.8535499999999999E-5</v>
      </c>
      <c r="AH17" s="75">
        <v>2.0405399999999999E-5</v>
      </c>
      <c r="AI17" s="75">
        <v>1.7921E-5</v>
      </c>
      <c r="AJ17" s="75">
        <v>1.58877E-5</v>
      </c>
      <c r="AK17" s="75">
        <v>2.1051800000000001E-5</v>
      </c>
      <c r="AL17" s="75">
        <v>2.7577200000000001E-5</v>
      </c>
      <c r="AM17" s="75">
        <v>2.3803199999999999E-5</v>
      </c>
      <c r="AN17" s="75">
        <v>1.7663999999999999E-5</v>
      </c>
      <c r="AO17" s="75">
        <v>1.6886100000000001E-5</v>
      </c>
    </row>
    <row r="18" spans="1:42" x14ac:dyDescent="0.35">
      <c r="A18" s="75"/>
      <c r="B18" s="75">
        <v>2.07918E-5</v>
      </c>
      <c r="C18" s="75">
        <v>2.0817599999999999E-5</v>
      </c>
      <c r="D18" s="75">
        <v>1.9831E-5</v>
      </c>
      <c r="E18" s="75">
        <v>1.8979199999999999E-5</v>
      </c>
      <c r="F18" s="75">
        <v>2.32335E-5</v>
      </c>
      <c r="G18" s="75">
        <v>1.87815E-5</v>
      </c>
      <c r="H18" s="75">
        <v>2.3059999999999999E-5</v>
      </c>
      <c r="I18" s="75">
        <v>2.35794E-5</v>
      </c>
      <c r="J18" s="75">
        <v>2.2888499999999999E-5</v>
      </c>
      <c r="K18" s="75">
        <v>2.0719600000000001E-5</v>
      </c>
      <c r="L18" s="75">
        <v>1.96471E-5</v>
      </c>
      <c r="M18" s="75">
        <v>2.1403099999999998E-5</v>
      </c>
      <c r="N18" s="75">
        <v>1.9245800000000001E-5</v>
      </c>
      <c r="O18" s="75">
        <v>1.9996500000000001E-5</v>
      </c>
      <c r="P18" s="75">
        <v>2.2027399999999999E-5</v>
      </c>
      <c r="Q18" s="75">
        <v>2.0395E-5</v>
      </c>
      <c r="R18" s="75">
        <v>2.35748E-5</v>
      </c>
      <c r="S18" s="75">
        <v>2.6239799999999999E-5</v>
      </c>
      <c r="T18" s="75">
        <v>2.4164499999999999E-5</v>
      </c>
      <c r="U18" s="75">
        <v>2.3571399999999999E-5</v>
      </c>
      <c r="V18" s="75">
        <v>2.5092600000000001E-5</v>
      </c>
      <c r="W18" s="75">
        <v>1.8275E-5</v>
      </c>
      <c r="X18" s="75">
        <v>1.9079599999999999E-5</v>
      </c>
      <c r="Y18" s="75">
        <v>2.45481E-5</v>
      </c>
      <c r="Z18" s="75">
        <v>2.39238E-5</v>
      </c>
      <c r="AA18" s="75">
        <v>2.37943E-5</v>
      </c>
      <c r="AB18" s="75">
        <v>1.7810599999999999E-5</v>
      </c>
      <c r="AC18" s="75">
        <v>2.50999E-5</v>
      </c>
      <c r="AD18" s="75">
        <v>2.58493E-5</v>
      </c>
      <c r="AE18" s="75">
        <v>1.9804900000000001E-5</v>
      </c>
      <c r="AF18" s="75">
        <v>2.7871199999999998E-5</v>
      </c>
      <c r="AG18" s="75">
        <v>2.21874E-5</v>
      </c>
      <c r="AH18" s="75">
        <v>2.3383999999999998E-5</v>
      </c>
      <c r="AI18" s="75">
        <v>2.08895E-5</v>
      </c>
      <c r="AJ18" s="75">
        <v>2.0498900000000001E-5</v>
      </c>
      <c r="AK18" s="75">
        <v>2.1931200000000001E-5</v>
      </c>
      <c r="AL18" s="75">
        <v>2.9284600000000001E-5</v>
      </c>
      <c r="AM18" s="75">
        <v>2.68519E-5</v>
      </c>
      <c r="AN18" s="75">
        <v>1.86675E-5</v>
      </c>
      <c r="AO18" s="75">
        <v>2.0457699999999999E-5</v>
      </c>
      <c r="AP18" s="17"/>
    </row>
    <row r="19" spans="1:42" x14ac:dyDescent="0.35">
      <c r="A19" s="75"/>
      <c r="B19" s="75">
        <v>2.2206999999999999E-5</v>
      </c>
      <c r="C19" s="75">
        <v>2.34837E-5</v>
      </c>
      <c r="D19" s="75">
        <v>2.2489699999999999E-5</v>
      </c>
      <c r="E19" s="75">
        <v>2.0559699999999999E-5</v>
      </c>
      <c r="F19" s="75">
        <v>2.45867E-5</v>
      </c>
      <c r="G19" s="75">
        <v>2.35733E-5</v>
      </c>
      <c r="H19" s="75">
        <v>2.5069899999999999E-5</v>
      </c>
      <c r="I19" s="75">
        <v>2.6070600000000001E-5</v>
      </c>
      <c r="J19" s="75">
        <v>2.2952999999999999E-5</v>
      </c>
      <c r="K19" s="75">
        <v>2.25503E-5</v>
      </c>
      <c r="L19" s="75">
        <v>2.3912000000000001E-5</v>
      </c>
      <c r="M19" s="75">
        <v>2.18055E-5</v>
      </c>
      <c r="N19" s="75">
        <v>2.07208E-5</v>
      </c>
      <c r="O19" s="75">
        <v>2.1120299999999998E-5</v>
      </c>
      <c r="P19" s="75">
        <v>2.48542E-5</v>
      </c>
      <c r="Q19" s="75">
        <v>2.2685799999999999E-5</v>
      </c>
      <c r="R19" s="75">
        <v>2.61799E-5</v>
      </c>
      <c r="S19" s="75">
        <v>2.7449000000000001E-5</v>
      </c>
      <c r="T19" s="75">
        <v>2.5327899999999999E-5</v>
      </c>
      <c r="U19" s="75">
        <v>2.64056E-5</v>
      </c>
      <c r="V19" s="75">
        <v>2.5554700000000001E-5</v>
      </c>
      <c r="W19" s="75">
        <v>2.1722400000000001E-5</v>
      </c>
      <c r="X19" s="75">
        <v>2.0029799999999999E-5</v>
      </c>
      <c r="Y19" s="75">
        <v>2.4984799999999998E-5</v>
      </c>
      <c r="Z19" s="75">
        <v>2.4732800000000001E-5</v>
      </c>
      <c r="AA19" s="75">
        <v>2.8348899999999999E-5</v>
      </c>
      <c r="AB19" s="75">
        <v>1.8492099999999999E-5</v>
      </c>
      <c r="AC19" s="75">
        <v>2.7543400000000001E-5</v>
      </c>
      <c r="AD19" s="75">
        <v>2.9396200000000002E-5</v>
      </c>
      <c r="AE19" s="75">
        <v>2.3371100000000001E-5</v>
      </c>
      <c r="AF19" s="75">
        <v>2.8600999999999999E-5</v>
      </c>
      <c r="AG19" s="75">
        <v>2.4439100000000001E-5</v>
      </c>
      <c r="AH19" s="75">
        <v>2.65155E-5</v>
      </c>
      <c r="AI19" s="75">
        <v>2.33042E-5</v>
      </c>
      <c r="AJ19" s="75">
        <v>2.1448399999999999E-5</v>
      </c>
      <c r="AK19" s="75">
        <v>2.46053E-5</v>
      </c>
      <c r="AL19" s="75">
        <v>2.93073E-5</v>
      </c>
      <c r="AM19" s="75">
        <v>2.7299799999999999E-5</v>
      </c>
      <c r="AN19" s="75">
        <v>1.8802100000000001E-5</v>
      </c>
      <c r="AO19" s="75">
        <v>2.1441E-5</v>
      </c>
      <c r="AP19" s="17"/>
    </row>
    <row r="20" spans="1:42" x14ac:dyDescent="0.35">
      <c r="A20" s="75"/>
      <c r="B20" s="75">
        <v>2.73202E-5</v>
      </c>
      <c r="C20" s="75">
        <v>2.7263700000000001E-5</v>
      </c>
      <c r="D20" s="75">
        <v>2.5106600000000001E-5</v>
      </c>
      <c r="E20" s="75">
        <v>2.6683399999999999E-5</v>
      </c>
      <c r="F20" s="75">
        <v>2.79938E-5</v>
      </c>
      <c r="G20" s="75">
        <v>2.6676899999999999E-5</v>
      </c>
      <c r="H20" s="75">
        <v>2.7985300000000001E-5</v>
      </c>
      <c r="I20" s="75">
        <v>2.69466E-5</v>
      </c>
      <c r="J20" s="75">
        <v>2.7052399999999999E-5</v>
      </c>
      <c r="K20" s="75">
        <v>2.59589E-5</v>
      </c>
      <c r="L20" s="75">
        <v>2.8254599999999999E-5</v>
      </c>
      <c r="M20" s="75">
        <v>2.7287099999999998E-5</v>
      </c>
      <c r="N20" s="75">
        <v>2.6917799999999998E-5</v>
      </c>
      <c r="O20" s="75">
        <v>2.6395200000000001E-5</v>
      </c>
      <c r="P20" s="75">
        <v>2.8932700000000002E-5</v>
      </c>
      <c r="Q20" s="75">
        <v>2.53906E-5</v>
      </c>
      <c r="R20" s="75">
        <v>2.67655E-5</v>
      </c>
      <c r="S20" s="75">
        <v>3.0650600000000001E-5</v>
      </c>
      <c r="T20" s="75">
        <v>2.9773799999999999E-5</v>
      </c>
      <c r="U20" s="75">
        <v>2.80943E-5</v>
      </c>
      <c r="V20" s="75">
        <v>2.9075299999999999E-5</v>
      </c>
      <c r="W20" s="75">
        <v>2.38404E-5</v>
      </c>
      <c r="X20" s="75">
        <v>2.7749000000000001E-5</v>
      </c>
      <c r="Y20" s="75">
        <v>2.8855400000000002E-5</v>
      </c>
      <c r="Z20" s="75">
        <v>2.8009099999999999E-5</v>
      </c>
      <c r="AA20" s="75">
        <v>2.8742699999999998E-5</v>
      </c>
      <c r="AB20" s="75">
        <v>2.5704E-5</v>
      </c>
      <c r="AC20" s="75">
        <v>2.85981E-5</v>
      </c>
      <c r="AD20" s="75">
        <v>3.0651799999999997E-5</v>
      </c>
      <c r="AE20" s="75">
        <v>2.3572999999999999E-5</v>
      </c>
      <c r="AF20" s="75">
        <v>3.0839400000000002E-5</v>
      </c>
      <c r="AG20" s="75">
        <v>2.45391E-5</v>
      </c>
      <c r="AH20" s="75">
        <v>2.9085300000000001E-5</v>
      </c>
      <c r="AI20" s="75">
        <v>2.65245E-5</v>
      </c>
      <c r="AJ20" s="75">
        <v>2.7937699999999998E-5</v>
      </c>
      <c r="AK20" s="75">
        <v>2.6588999999999999E-5</v>
      </c>
      <c r="AL20" s="75">
        <v>3.0468899999999999E-5</v>
      </c>
      <c r="AM20" s="75">
        <v>2.83372E-5</v>
      </c>
      <c r="AN20" s="75">
        <v>2.57366E-5</v>
      </c>
      <c r="AO20" s="75">
        <v>2.5546099999999999E-5</v>
      </c>
      <c r="AP20" s="17"/>
    </row>
    <row r="21" spans="1:42" x14ac:dyDescent="0.35">
      <c r="A21" s="75"/>
      <c r="B21" s="17">
        <v>11.3056</v>
      </c>
      <c r="C21" s="17">
        <v>11.8431</v>
      </c>
      <c r="D21" s="17">
        <v>9.7683900000000001</v>
      </c>
      <c r="E21" s="17">
        <v>10.9771</v>
      </c>
      <c r="F21" s="17">
        <v>11.851800000000001</v>
      </c>
      <c r="G21" s="17">
        <v>11.8019</v>
      </c>
      <c r="H21" s="17">
        <v>11.4777</v>
      </c>
      <c r="I21" s="17">
        <v>11.1213</v>
      </c>
      <c r="J21" s="17">
        <v>12.091799999999999</v>
      </c>
      <c r="K21" s="17">
        <v>11.1608</v>
      </c>
      <c r="L21" s="17">
        <v>12.912100000000001</v>
      </c>
      <c r="M21" s="17">
        <v>12.6989</v>
      </c>
      <c r="N21" s="17">
        <v>11.5509</v>
      </c>
      <c r="O21" s="17">
        <v>13.145300000000001</v>
      </c>
      <c r="P21" s="17">
        <v>13.246700000000001</v>
      </c>
      <c r="Q21" s="17">
        <v>11.2499</v>
      </c>
      <c r="R21" s="17">
        <v>11.4795</v>
      </c>
      <c r="S21" s="17">
        <v>13.286300000000001</v>
      </c>
      <c r="T21" s="17">
        <v>12.3415</v>
      </c>
      <c r="U21" s="17">
        <v>11.839600000000001</v>
      </c>
      <c r="V21" s="17">
        <v>12.079700000000001</v>
      </c>
      <c r="W21" s="17">
        <v>10.1495</v>
      </c>
      <c r="X21" s="17">
        <v>11.068099999999999</v>
      </c>
      <c r="Y21" s="17">
        <v>13.4168</v>
      </c>
      <c r="Z21" s="17">
        <v>12.052300000000001</v>
      </c>
      <c r="AA21" s="17">
        <v>12.188800000000001</v>
      </c>
      <c r="AB21" s="17">
        <v>11.237399999999999</v>
      </c>
      <c r="AC21" s="17">
        <v>12.997</v>
      </c>
      <c r="AD21" s="17">
        <v>13.034800000000001</v>
      </c>
      <c r="AE21" s="17">
        <v>9.8627000000000002</v>
      </c>
      <c r="AF21" s="17">
        <v>13.0519</v>
      </c>
      <c r="AG21" s="17">
        <v>10.5496</v>
      </c>
      <c r="AH21" s="17">
        <v>11.9399</v>
      </c>
      <c r="AI21" s="17">
        <v>11.9023</v>
      </c>
      <c r="AJ21" s="17">
        <v>12.1492</v>
      </c>
      <c r="AK21" s="17">
        <v>11.5893</v>
      </c>
      <c r="AL21" s="17">
        <v>13.3454</v>
      </c>
      <c r="AM21" s="17">
        <v>12.7089</v>
      </c>
      <c r="AN21" s="17">
        <v>11.5517</v>
      </c>
      <c r="AO21" s="17">
        <v>11.074299999999999</v>
      </c>
      <c r="AP21" s="17"/>
    </row>
    <row r="22" spans="1:42" x14ac:dyDescent="0.35">
      <c r="A22" s="17"/>
      <c r="B22" s="17">
        <v>14.438599999999999</v>
      </c>
      <c r="C22" s="17">
        <v>17.235700000000001</v>
      </c>
      <c r="D22" s="17">
        <v>14.5443</v>
      </c>
      <c r="E22" s="17">
        <v>11.696199999999999</v>
      </c>
      <c r="F22" s="17">
        <v>16.580100000000002</v>
      </c>
      <c r="G22" s="17">
        <v>17.316600000000001</v>
      </c>
      <c r="H22" s="17">
        <v>18.993099999999998</v>
      </c>
      <c r="I22" s="17">
        <v>17.319600000000001</v>
      </c>
      <c r="J22" s="17">
        <v>20.6875</v>
      </c>
      <c r="K22" s="17">
        <v>19.051300000000001</v>
      </c>
      <c r="L22" s="17">
        <v>19.582699999999999</v>
      </c>
      <c r="M22" s="17">
        <v>16.487500000000001</v>
      </c>
      <c r="N22" s="17">
        <v>14.715999999999999</v>
      </c>
      <c r="O22" s="17">
        <v>15.8734</v>
      </c>
      <c r="P22" s="17">
        <v>16.665900000000001</v>
      </c>
      <c r="Q22" s="17">
        <v>17.767099999999999</v>
      </c>
      <c r="R22" s="17">
        <v>17.265499999999999</v>
      </c>
      <c r="S22" s="17">
        <v>22.7728</v>
      </c>
      <c r="T22" s="17">
        <v>17.4145</v>
      </c>
      <c r="U22" s="17">
        <v>16.155899999999999</v>
      </c>
      <c r="V22" s="17">
        <v>18.475300000000001</v>
      </c>
      <c r="W22" s="17">
        <v>17.5366</v>
      </c>
      <c r="X22" s="17">
        <v>12.689299999999999</v>
      </c>
      <c r="Y22" s="17">
        <v>19.107600000000001</v>
      </c>
      <c r="Z22" s="17">
        <v>17.174199999999999</v>
      </c>
      <c r="AA22" s="17">
        <v>23.263200000000001</v>
      </c>
      <c r="AB22" s="17">
        <v>13.7424</v>
      </c>
      <c r="AC22" s="17">
        <v>17.269600000000001</v>
      </c>
      <c r="AD22" s="17">
        <v>18.177</v>
      </c>
      <c r="AE22" s="17">
        <v>13.719099999999999</v>
      </c>
      <c r="AF22" s="17">
        <v>22.592400000000001</v>
      </c>
      <c r="AG22" s="17">
        <v>16.476700000000001</v>
      </c>
      <c r="AH22" s="17">
        <v>18.406199999999998</v>
      </c>
      <c r="AI22" s="17">
        <v>16.143799999999999</v>
      </c>
      <c r="AJ22" s="17">
        <v>13.976699999999999</v>
      </c>
      <c r="AK22" s="17">
        <v>20.5275</v>
      </c>
      <c r="AL22" s="17">
        <v>23.000599999999999</v>
      </c>
      <c r="AM22" s="17">
        <v>21.460999999999999</v>
      </c>
      <c r="AN22" s="17">
        <v>14.574</v>
      </c>
      <c r="AO22" s="17">
        <v>15.979900000000001</v>
      </c>
      <c r="AP22" s="17"/>
    </row>
    <row r="23" spans="1:42" x14ac:dyDescent="0.35">
      <c r="A23" s="17"/>
      <c r="B23" s="17">
        <v>45.318100000000001</v>
      </c>
      <c r="C23" s="17">
        <v>43.492400000000004</v>
      </c>
      <c r="D23" s="17">
        <v>43.514499999999998</v>
      </c>
      <c r="E23" s="17">
        <v>42.138800000000003</v>
      </c>
      <c r="F23" s="17">
        <v>49.3461</v>
      </c>
      <c r="G23" s="17">
        <v>46.8812</v>
      </c>
      <c r="H23" s="17">
        <v>45.314399999999999</v>
      </c>
      <c r="I23" s="17">
        <v>45.133200000000002</v>
      </c>
      <c r="J23" s="17">
        <v>42.096299999999999</v>
      </c>
      <c r="K23" s="17">
        <v>49.979199999999999</v>
      </c>
      <c r="L23" s="17">
        <v>46.444800000000001</v>
      </c>
      <c r="M23" s="17">
        <v>42.127899999999997</v>
      </c>
      <c r="N23" s="17">
        <v>41.993600000000001</v>
      </c>
      <c r="O23" s="17">
        <v>49.782200000000003</v>
      </c>
      <c r="P23" s="17">
        <v>50.237099999999998</v>
      </c>
      <c r="Q23" s="17">
        <v>38.698999999999998</v>
      </c>
      <c r="R23" s="17">
        <v>48.9009</v>
      </c>
      <c r="S23" s="17">
        <v>54.3</v>
      </c>
      <c r="T23" s="17">
        <v>51.721800000000002</v>
      </c>
      <c r="U23" s="17">
        <v>50.200800000000001</v>
      </c>
      <c r="V23" s="17">
        <v>52.202500000000001</v>
      </c>
      <c r="W23" s="17">
        <v>46.524500000000003</v>
      </c>
      <c r="X23" s="17">
        <v>45.831800000000001</v>
      </c>
      <c r="Y23" s="17">
        <v>46.8215</v>
      </c>
      <c r="Z23" s="17">
        <v>48.030299999999997</v>
      </c>
      <c r="AA23" s="17">
        <v>51.035899999999998</v>
      </c>
      <c r="AB23" s="17">
        <v>46.640999999999998</v>
      </c>
      <c r="AC23" s="17">
        <v>50.497500000000002</v>
      </c>
      <c r="AD23" s="17">
        <v>54.3093</v>
      </c>
      <c r="AE23" s="17">
        <v>50.661200000000001</v>
      </c>
      <c r="AF23" s="17">
        <v>55.963000000000001</v>
      </c>
      <c r="AG23" s="17">
        <v>45.042299999999997</v>
      </c>
      <c r="AH23" s="17">
        <v>46.955399999999997</v>
      </c>
      <c r="AI23" s="17">
        <v>45.156399999999998</v>
      </c>
      <c r="AJ23" s="17">
        <v>46.161499999999997</v>
      </c>
      <c r="AK23" s="17">
        <v>45.569600000000001</v>
      </c>
      <c r="AL23" s="17">
        <v>51.000500000000002</v>
      </c>
      <c r="AM23" s="17">
        <v>50.137</v>
      </c>
      <c r="AN23" s="17">
        <v>42.052100000000003</v>
      </c>
      <c r="AO23" s="17">
        <v>36.799500000000002</v>
      </c>
      <c r="AP23" s="17"/>
    </row>
    <row r="24" spans="1:42" x14ac:dyDescent="0.35">
      <c r="A24" s="17"/>
      <c r="B24" s="17">
        <v>226.66200000000001</v>
      </c>
      <c r="C24" s="17">
        <v>216.75899999999999</v>
      </c>
      <c r="D24" s="17">
        <v>223.37299999999999</v>
      </c>
      <c r="E24" s="17">
        <v>212.524</v>
      </c>
      <c r="F24" s="17">
        <v>246.155</v>
      </c>
      <c r="G24" s="17">
        <v>232.857</v>
      </c>
      <c r="H24" s="17">
        <v>229.21199999999999</v>
      </c>
      <c r="I24" s="17">
        <v>238.70699999999999</v>
      </c>
      <c r="J24" s="17">
        <v>165.072</v>
      </c>
      <c r="K24" s="17">
        <v>188.86699999999999</v>
      </c>
      <c r="L24" s="17">
        <v>256.01</v>
      </c>
      <c r="M24" s="17">
        <v>234.14099999999999</v>
      </c>
      <c r="N24" s="17">
        <v>215.61500000000001</v>
      </c>
      <c r="O24" s="17">
        <v>84.391499999999994</v>
      </c>
      <c r="P24" s="17">
        <v>244.392</v>
      </c>
      <c r="Q24" s="17">
        <v>221.02099999999999</v>
      </c>
      <c r="R24" s="17">
        <v>238.90199999999999</v>
      </c>
      <c r="S24" s="17">
        <v>264.37400000000002</v>
      </c>
      <c r="T24" s="17">
        <v>246.36</v>
      </c>
      <c r="U24" s="17">
        <v>242.917</v>
      </c>
      <c r="V24" s="17">
        <v>251.00299999999999</v>
      </c>
      <c r="W24" s="17">
        <v>243.119</v>
      </c>
      <c r="X24" s="17">
        <v>163.279</v>
      </c>
      <c r="Y24" s="17">
        <v>251.13800000000001</v>
      </c>
      <c r="Z24" s="17">
        <v>183.26599999999999</v>
      </c>
      <c r="AA24" s="17">
        <v>248.61799999999999</v>
      </c>
      <c r="AB24" s="17">
        <v>245.55799999999999</v>
      </c>
      <c r="AC24" s="17">
        <v>237.41200000000001</v>
      </c>
      <c r="AD24" s="17">
        <v>273.58</v>
      </c>
      <c r="AE24" s="17">
        <v>256.53300000000002</v>
      </c>
      <c r="AF24" s="17">
        <v>265.84199999999998</v>
      </c>
      <c r="AG24" s="17">
        <v>228.67400000000001</v>
      </c>
      <c r="AH24" s="17">
        <v>237.09200000000001</v>
      </c>
      <c r="AI24" s="17">
        <v>229.18799999999999</v>
      </c>
      <c r="AJ24" s="17">
        <v>225.37100000000001</v>
      </c>
      <c r="AK24" s="17">
        <v>218.92</v>
      </c>
      <c r="AL24" s="17">
        <v>250.346</v>
      </c>
      <c r="AM24" s="17">
        <v>240.715</v>
      </c>
      <c r="AN24" s="17">
        <v>153.482</v>
      </c>
      <c r="AO24" s="17">
        <v>171.929</v>
      </c>
      <c r="AP24" s="17"/>
    </row>
    <row r="25" spans="1:42" x14ac:dyDescent="0.35">
      <c r="A25" s="17"/>
      <c r="B25" s="17">
        <v>325.02600000000001</v>
      </c>
      <c r="C25" s="17">
        <v>321.41699999999997</v>
      </c>
      <c r="D25" s="17">
        <v>282.44400000000002</v>
      </c>
      <c r="E25" s="17">
        <v>349.63099999999997</v>
      </c>
      <c r="F25" s="17">
        <v>402.83</v>
      </c>
      <c r="G25" s="17">
        <v>349.31700000000001</v>
      </c>
      <c r="H25" s="17">
        <v>405.154</v>
      </c>
      <c r="I25" s="17">
        <v>376.904</v>
      </c>
      <c r="J25" s="17">
        <v>237.02199999999999</v>
      </c>
      <c r="K25" s="17">
        <v>242.96600000000001</v>
      </c>
      <c r="L25" s="17">
        <v>335.07499999999999</v>
      </c>
      <c r="M25" s="17">
        <v>340.16899999999998</v>
      </c>
      <c r="N25" s="17">
        <v>258.24799999999999</v>
      </c>
      <c r="O25" s="17">
        <v>176.09800000000001</v>
      </c>
      <c r="P25" s="17">
        <v>275.98500000000001</v>
      </c>
      <c r="Q25" s="17">
        <v>259.83</v>
      </c>
      <c r="R25" s="17">
        <v>263.476</v>
      </c>
      <c r="S25" s="17">
        <v>447.81200000000001</v>
      </c>
      <c r="T25" s="17">
        <v>389.68099999999998</v>
      </c>
      <c r="U25" s="17">
        <v>288.32499999999999</v>
      </c>
      <c r="V25" s="17">
        <v>382.94900000000001</v>
      </c>
      <c r="W25" s="17">
        <v>296.62200000000001</v>
      </c>
      <c r="X25" s="17">
        <v>222.92500000000001</v>
      </c>
      <c r="Y25" s="17">
        <v>407.11399999999998</v>
      </c>
      <c r="Z25" s="17">
        <v>240.303</v>
      </c>
      <c r="AA25" s="17">
        <v>257.35500000000002</v>
      </c>
      <c r="AB25" s="17">
        <v>347.82</v>
      </c>
      <c r="AC25" s="17">
        <v>333.01400000000001</v>
      </c>
      <c r="AD25" s="17">
        <v>339.137</v>
      </c>
      <c r="AE25" s="17">
        <v>308.64600000000002</v>
      </c>
      <c r="AF25" s="17">
        <v>445.42399999999998</v>
      </c>
      <c r="AG25" s="17">
        <v>344.88</v>
      </c>
      <c r="AH25" s="17">
        <v>336.91199999999998</v>
      </c>
      <c r="AI25" s="17">
        <v>392.25</v>
      </c>
      <c r="AJ25" s="17">
        <v>321.68</v>
      </c>
      <c r="AK25" s="17">
        <v>342.05700000000002</v>
      </c>
      <c r="AL25" s="17">
        <v>320.19799999999998</v>
      </c>
      <c r="AM25" s="17">
        <v>320.81400000000002</v>
      </c>
      <c r="AN25" s="17">
        <v>206.655</v>
      </c>
      <c r="AO25" s="17">
        <v>181.91399999999999</v>
      </c>
      <c r="AP25" s="17"/>
    </row>
    <row r="26" spans="1:42" x14ac:dyDescent="0.35">
      <c r="A26" s="17"/>
      <c r="B26" s="17">
        <v>341.548</v>
      </c>
      <c r="C26" s="17">
        <v>343.483</v>
      </c>
      <c r="D26" s="17">
        <v>320.49299999999999</v>
      </c>
      <c r="E26" s="17">
        <v>350.35300000000001</v>
      </c>
      <c r="F26" s="17">
        <v>452.25900000000001</v>
      </c>
      <c r="G26" s="17">
        <v>354.85199999999998</v>
      </c>
      <c r="H26" s="17">
        <v>514.57000000000005</v>
      </c>
      <c r="I26" s="17">
        <v>421.69099999999997</v>
      </c>
      <c r="J26" s="17">
        <v>247.72800000000001</v>
      </c>
      <c r="K26" s="17">
        <v>248.17</v>
      </c>
      <c r="L26" s="17">
        <v>406.827</v>
      </c>
      <c r="M26" s="17">
        <v>444.423</v>
      </c>
      <c r="N26" s="17">
        <v>310.83300000000003</v>
      </c>
      <c r="O26" s="17">
        <v>186.476</v>
      </c>
      <c r="P26" s="17">
        <v>366.76299999999998</v>
      </c>
      <c r="Q26" s="17">
        <v>356.82400000000001</v>
      </c>
      <c r="R26" s="17">
        <v>355.67700000000002</v>
      </c>
      <c r="S26" s="17">
        <v>544.40700000000004</v>
      </c>
      <c r="T26" s="17">
        <v>395.91500000000002</v>
      </c>
      <c r="U26" s="17">
        <v>288.91500000000002</v>
      </c>
      <c r="V26" s="17">
        <v>471.69900000000001</v>
      </c>
      <c r="W26" s="17">
        <v>346.33100000000002</v>
      </c>
      <c r="X26" s="17">
        <v>237.78</v>
      </c>
      <c r="Y26" s="17">
        <v>416.14400000000001</v>
      </c>
      <c r="Z26" s="17">
        <v>294.71899999999999</v>
      </c>
      <c r="AA26" s="17">
        <v>366.08600000000001</v>
      </c>
      <c r="AB26" s="17">
        <v>357.89600000000002</v>
      </c>
      <c r="AC26" s="17">
        <v>397.19</v>
      </c>
      <c r="AD26" s="17">
        <v>399.69400000000002</v>
      </c>
      <c r="AE26" s="17">
        <v>344.95299999999997</v>
      </c>
      <c r="AF26" s="17">
        <v>486.67099999999999</v>
      </c>
      <c r="AG26" s="17">
        <v>427.46300000000002</v>
      </c>
      <c r="AH26" s="17">
        <v>412.50799999999998</v>
      </c>
      <c r="AI26" s="17">
        <v>524.00400000000002</v>
      </c>
      <c r="AJ26" s="17">
        <v>379.53300000000002</v>
      </c>
      <c r="AK26" s="17">
        <v>361.82</v>
      </c>
      <c r="AL26" s="17">
        <v>375.44</v>
      </c>
      <c r="AM26" s="17">
        <v>383.25700000000001</v>
      </c>
      <c r="AN26" s="17">
        <v>221.702</v>
      </c>
      <c r="AO26" s="17">
        <v>213.03899999999999</v>
      </c>
      <c r="AP26" s="17"/>
    </row>
    <row r="27" spans="1:42" x14ac:dyDescent="0.35">
      <c r="A27" s="17"/>
      <c r="B27" s="17">
        <v>447.25700000000001</v>
      </c>
      <c r="C27" s="17">
        <v>434.81299999999999</v>
      </c>
      <c r="D27" s="17">
        <v>328.98599999999999</v>
      </c>
      <c r="E27" s="17">
        <v>362.49200000000002</v>
      </c>
      <c r="F27" s="17">
        <v>495.23</v>
      </c>
      <c r="G27" s="17">
        <v>479.036</v>
      </c>
      <c r="H27" s="17">
        <v>598.12699999999995</v>
      </c>
      <c r="I27" s="17">
        <v>515.226</v>
      </c>
      <c r="J27" s="17">
        <v>298.48</v>
      </c>
      <c r="K27" s="17">
        <v>262.92899999999997</v>
      </c>
      <c r="L27" s="17">
        <v>408.28699999999998</v>
      </c>
      <c r="M27" s="17">
        <v>445.55200000000002</v>
      </c>
      <c r="N27" s="17">
        <v>360.96199999999999</v>
      </c>
      <c r="O27" s="17">
        <v>214.64699999999999</v>
      </c>
      <c r="P27" s="17">
        <v>395.56099999999998</v>
      </c>
      <c r="Q27" s="17">
        <v>370.81900000000002</v>
      </c>
      <c r="R27" s="17">
        <v>376.85599999999999</v>
      </c>
      <c r="S27" s="17">
        <v>555.44299999999998</v>
      </c>
      <c r="T27" s="17">
        <v>433.71600000000001</v>
      </c>
      <c r="U27" s="17">
        <v>343.36099999999999</v>
      </c>
      <c r="V27" s="17">
        <v>489.83</v>
      </c>
      <c r="W27" s="17">
        <v>350.923</v>
      </c>
      <c r="X27" s="17">
        <v>244.94300000000001</v>
      </c>
      <c r="Y27" s="17">
        <v>487.13</v>
      </c>
      <c r="Z27" s="17">
        <v>326.495</v>
      </c>
      <c r="AA27" s="17">
        <v>369.59100000000001</v>
      </c>
      <c r="AB27" s="17">
        <v>395.86799999999999</v>
      </c>
      <c r="AC27" s="17">
        <v>397.86399999999998</v>
      </c>
      <c r="AD27" s="17">
        <v>422.233</v>
      </c>
      <c r="AE27" s="17">
        <v>351.91899999999998</v>
      </c>
      <c r="AF27" s="17">
        <v>561.83000000000004</v>
      </c>
      <c r="AG27" s="17">
        <v>432.51400000000001</v>
      </c>
      <c r="AH27" s="17">
        <v>442.33600000000001</v>
      </c>
      <c r="AI27" s="17">
        <v>527.68700000000001</v>
      </c>
      <c r="AJ27" s="17">
        <v>396.49099999999999</v>
      </c>
      <c r="AK27" s="17">
        <v>478.35599999999999</v>
      </c>
      <c r="AL27" s="17">
        <v>417.00799999999998</v>
      </c>
      <c r="AM27" s="17">
        <v>475.786</v>
      </c>
      <c r="AN27" s="17">
        <v>233.55699999999999</v>
      </c>
      <c r="AO27" s="17">
        <v>336.83199999999999</v>
      </c>
      <c r="AP27" s="17"/>
    </row>
    <row r="28" spans="1:42" x14ac:dyDescent="0.35">
      <c r="A28" s="17"/>
      <c r="B28" s="17">
        <v>463.36500000000001</v>
      </c>
      <c r="C28" s="17">
        <v>438.70600000000002</v>
      </c>
      <c r="D28" s="17">
        <v>339.76</v>
      </c>
      <c r="E28" s="17">
        <v>364.11099999999999</v>
      </c>
      <c r="F28" s="17">
        <v>506.31200000000001</v>
      </c>
      <c r="G28" s="17">
        <v>480.142</v>
      </c>
      <c r="H28" s="17">
        <v>599.93700000000001</v>
      </c>
      <c r="I28" s="17">
        <v>549.70699999999999</v>
      </c>
      <c r="J28" s="17">
        <v>321.38600000000002</v>
      </c>
      <c r="K28" s="17">
        <v>297.48599999999999</v>
      </c>
      <c r="L28" s="17">
        <v>467.33</v>
      </c>
      <c r="M28" s="17">
        <v>459.286</v>
      </c>
      <c r="N28" s="17">
        <v>362.77499999999998</v>
      </c>
      <c r="O28" s="17">
        <v>243.56299999999999</v>
      </c>
      <c r="P28" s="17">
        <v>460.858</v>
      </c>
      <c r="Q28" s="17">
        <v>371.28899999999999</v>
      </c>
      <c r="R28" s="17">
        <v>379.87700000000001</v>
      </c>
      <c r="S28" s="17">
        <v>572.904</v>
      </c>
      <c r="T28" s="17">
        <v>474.62299999999999</v>
      </c>
      <c r="U28" s="17">
        <v>453.73599999999999</v>
      </c>
      <c r="V28" s="17">
        <v>497.839</v>
      </c>
      <c r="W28" s="17">
        <v>364.642</v>
      </c>
      <c r="X28" s="17">
        <v>278.63600000000002</v>
      </c>
      <c r="Y28" s="17">
        <v>536.81500000000005</v>
      </c>
      <c r="Z28" s="17">
        <v>467.60300000000001</v>
      </c>
      <c r="AA28" s="17">
        <v>419.15699999999998</v>
      </c>
      <c r="AB28" s="17">
        <v>425.54899999999998</v>
      </c>
      <c r="AC28" s="17">
        <v>486.40699999999998</v>
      </c>
      <c r="AD28" s="17">
        <v>424.23399999999998</v>
      </c>
      <c r="AE28" s="17">
        <v>395.76</v>
      </c>
      <c r="AF28" s="17">
        <v>597.59199999999998</v>
      </c>
      <c r="AG28" s="17">
        <v>450.779</v>
      </c>
      <c r="AH28" s="17">
        <v>448.65100000000001</v>
      </c>
      <c r="AI28" s="17">
        <v>535.553</v>
      </c>
      <c r="AJ28" s="17">
        <v>437.48099999999999</v>
      </c>
      <c r="AK28" s="17">
        <v>544.71600000000001</v>
      </c>
      <c r="AL28" s="17">
        <v>426.75</v>
      </c>
      <c r="AM28" s="17">
        <v>481.42200000000003</v>
      </c>
      <c r="AN28" s="17">
        <v>235.065</v>
      </c>
      <c r="AO28" s="17">
        <v>373.77199999999999</v>
      </c>
      <c r="AP28" s="17"/>
    </row>
    <row r="29" spans="1:42" x14ac:dyDescent="0.35">
      <c r="A29" s="17"/>
      <c r="B29" s="17">
        <v>498.88400000000001</v>
      </c>
      <c r="C29" s="17">
        <v>451.45100000000002</v>
      </c>
      <c r="D29" s="17">
        <v>381.06700000000001</v>
      </c>
      <c r="E29" s="17">
        <v>433.185</v>
      </c>
      <c r="F29" s="17">
        <v>510.63499999999999</v>
      </c>
      <c r="G29" s="17">
        <v>485.81700000000001</v>
      </c>
      <c r="H29" s="17">
        <v>659.63599999999997</v>
      </c>
      <c r="I29" s="17">
        <v>569.46199999999999</v>
      </c>
      <c r="J29" s="17">
        <v>331.42599999999999</v>
      </c>
      <c r="K29" s="17">
        <v>335.29700000000003</v>
      </c>
      <c r="L29" s="17">
        <v>506.81599999999997</v>
      </c>
      <c r="M29" s="17">
        <v>496.73</v>
      </c>
      <c r="N29" s="17">
        <v>368.18900000000002</v>
      </c>
      <c r="O29" s="17">
        <v>254.43899999999999</v>
      </c>
      <c r="P29" s="17">
        <v>461.42099999999999</v>
      </c>
      <c r="Q29" s="17">
        <v>397.00599999999997</v>
      </c>
      <c r="R29" s="17">
        <v>406.74599999999998</v>
      </c>
      <c r="S29" s="17">
        <v>615.875</v>
      </c>
      <c r="T29" s="17">
        <v>528.12800000000004</v>
      </c>
      <c r="U29" s="17">
        <v>455.94400000000002</v>
      </c>
      <c r="V29" s="17">
        <v>550.38499999999999</v>
      </c>
      <c r="W29" s="17">
        <v>398.202</v>
      </c>
      <c r="X29" s="17">
        <v>280.98</v>
      </c>
      <c r="Y29" s="17">
        <v>543.74599999999998</v>
      </c>
      <c r="Z29" s="17">
        <v>484.49200000000002</v>
      </c>
      <c r="AA29" s="17">
        <v>473.21199999999999</v>
      </c>
      <c r="AB29" s="17">
        <v>459.49400000000003</v>
      </c>
      <c r="AC29" s="17">
        <v>517.96</v>
      </c>
      <c r="AD29" s="17">
        <v>449.11599999999999</v>
      </c>
      <c r="AE29" s="17">
        <v>420.47399999999999</v>
      </c>
      <c r="AF29" s="17">
        <v>625.21100000000001</v>
      </c>
      <c r="AG29" s="17">
        <v>490.91199999999998</v>
      </c>
      <c r="AH29" s="17">
        <v>462.23700000000002</v>
      </c>
      <c r="AI29" s="17">
        <v>543.81899999999996</v>
      </c>
      <c r="AJ29" s="17">
        <v>463.03399999999999</v>
      </c>
      <c r="AK29" s="17">
        <v>566.80200000000002</v>
      </c>
      <c r="AL29" s="17">
        <v>455.83100000000002</v>
      </c>
      <c r="AM29" s="17">
        <v>566.09799999999996</v>
      </c>
      <c r="AN29" s="17">
        <v>238.64500000000001</v>
      </c>
      <c r="AO29" s="17">
        <v>412.91399999999999</v>
      </c>
      <c r="AP29" s="17"/>
    </row>
    <row r="30" spans="1:42" x14ac:dyDescent="0.35">
      <c r="A30" s="17"/>
      <c r="B30" s="17">
        <v>504.89499999999998</v>
      </c>
      <c r="C30" s="17">
        <v>489.50200000000001</v>
      </c>
      <c r="D30" s="17">
        <v>437.97500000000002</v>
      </c>
      <c r="E30" s="17">
        <v>473.28300000000002</v>
      </c>
      <c r="F30" s="17">
        <v>555.80899999999997</v>
      </c>
      <c r="G30" s="17">
        <v>510.42700000000002</v>
      </c>
      <c r="H30" s="17">
        <v>673.649</v>
      </c>
      <c r="I30" s="17">
        <v>598.73599999999999</v>
      </c>
      <c r="J30" s="17">
        <v>341.512</v>
      </c>
      <c r="K30" s="17">
        <v>341.63099999999997</v>
      </c>
      <c r="L30" s="17">
        <v>560.40700000000004</v>
      </c>
      <c r="M30" s="17">
        <v>506.96800000000002</v>
      </c>
      <c r="N30" s="17">
        <v>374.279</v>
      </c>
      <c r="O30" s="17">
        <v>260.52</v>
      </c>
      <c r="P30" s="17">
        <v>470.32400000000001</v>
      </c>
      <c r="Q30" s="17">
        <v>409.76799999999997</v>
      </c>
      <c r="R30" s="17">
        <v>417.76299999999998</v>
      </c>
      <c r="S30" s="17">
        <v>641.86599999999999</v>
      </c>
      <c r="T30" s="17">
        <v>546.375</v>
      </c>
      <c r="U30" s="17">
        <v>475.73099999999999</v>
      </c>
      <c r="V30" s="17">
        <v>552.47199999999998</v>
      </c>
      <c r="W30" s="17">
        <v>402.81400000000002</v>
      </c>
      <c r="X30" s="17">
        <v>291.233</v>
      </c>
      <c r="Y30" s="17">
        <v>555.89200000000005</v>
      </c>
      <c r="Z30" s="17">
        <v>497.75900000000001</v>
      </c>
      <c r="AA30" s="17">
        <v>495.32900000000001</v>
      </c>
      <c r="AB30" s="17">
        <v>502.02699999999999</v>
      </c>
      <c r="AC30" s="17">
        <v>546.62300000000005</v>
      </c>
      <c r="AD30" s="17">
        <v>559.36699999999996</v>
      </c>
      <c r="AE30" s="17">
        <v>466.22399999999999</v>
      </c>
      <c r="AF30" s="17">
        <v>681.80799999999999</v>
      </c>
      <c r="AG30" s="17">
        <v>507.16300000000001</v>
      </c>
      <c r="AH30" s="17">
        <v>482.096</v>
      </c>
      <c r="AI30" s="17">
        <v>553.23099999999999</v>
      </c>
      <c r="AJ30" s="17">
        <v>463.14100000000002</v>
      </c>
      <c r="AK30" s="17">
        <v>583.47199999999998</v>
      </c>
      <c r="AL30" s="17">
        <v>469.86500000000001</v>
      </c>
      <c r="AM30" s="17">
        <v>572.82100000000003</v>
      </c>
      <c r="AN30" s="17">
        <v>278.69600000000003</v>
      </c>
      <c r="AO30" s="17">
        <v>424.56400000000002</v>
      </c>
      <c r="AP30" s="17"/>
    </row>
    <row r="31" spans="1:42" x14ac:dyDescent="0.35">
      <c r="A31" s="17"/>
      <c r="B31" s="17">
        <v>529.89599999999996</v>
      </c>
      <c r="C31" s="17">
        <v>544.62</v>
      </c>
      <c r="D31" s="17">
        <v>444.90100000000001</v>
      </c>
      <c r="E31" s="17">
        <v>507.70299999999997</v>
      </c>
      <c r="F31" s="17">
        <v>560.88199999999995</v>
      </c>
      <c r="G31" s="17">
        <v>512.86900000000003</v>
      </c>
      <c r="H31" s="17">
        <v>686.92899999999997</v>
      </c>
      <c r="I31" s="17">
        <v>627.13800000000003</v>
      </c>
      <c r="J31" s="17">
        <v>361.07600000000002</v>
      </c>
      <c r="K31" s="17">
        <v>409.26600000000002</v>
      </c>
      <c r="L31" s="17">
        <v>586.70799999999997</v>
      </c>
      <c r="M31" s="17">
        <v>513.28200000000004</v>
      </c>
      <c r="N31" s="17">
        <v>414.22300000000001</v>
      </c>
      <c r="O31" s="17">
        <v>358.69499999999999</v>
      </c>
      <c r="P31" s="17">
        <v>493.77600000000001</v>
      </c>
      <c r="Q31" s="17">
        <v>434.96600000000001</v>
      </c>
      <c r="R31" s="17">
        <v>418.928</v>
      </c>
      <c r="S31" s="17">
        <v>653.34299999999996</v>
      </c>
      <c r="T31" s="17">
        <v>547.505</v>
      </c>
      <c r="U31" s="17">
        <v>486.03100000000001</v>
      </c>
      <c r="V31" s="17">
        <v>588.68499999999995</v>
      </c>
      <c r="W31" s="17">
        <v>409.22500000000002</v>
      </c>
      <c r="X31" s="17">
        <v>402.71699999999998</v>
      </c>
      <c r="Y31" s="17">
        <v>580.56299999999999</v>
      </c>
      <c r="Z31" s="17">
        <v>523.36500000000001</v>
      </c>
      <c r="AA31" s="17">
        <v>497.66</v>
      </c>
      <c r="AB31" s="17">
        <v>516.21900000000005</v>
      </c>
      <c r="AC31" s="17">
        <v>577.70299999999997</v>
      </c>
      <c r="AD31" s="17">
        <v>589.096</v>
      </c>
      <c r="AE31" s="17">
        <v>474.89600000000002</v>
      </c>
      <c r="AF31" s="17">
        <v>688.995</v>
      </c>
      <c r="AG31" s="17">
        <v>511.63299999999998</v>
      </c>
      <c r="AH31" s="17">
        <v>487.56400000000002</v>
      </c>
      <c r="AI31" s="17">
        <v>603.35299999999995</v>
      </c>
      <c r="AJ31" s="17">
        <v>501.96499999999997</v>
      </c>
      <c r="AK31" s="17">
        <v>586.92700000000002</v>
      </c>
      <c r="AL31" s="17">
        <v>498.93700000000001</v>
      </c>
      <c r="AM31" s="17">
        <v>605.99300000000005</v>
      </c>
      <c r="AN31" s="17">
        <v>283.93200000000002</v>
      </c>
      <c r="AO31" s="17">
        <v>456.488</v>
      </c>
      <c r="AP31" s="17"/>
    </row>
    <row r="32" spans="1:42" x14ac:dyDescent="0.35">
      <c r="A32" s="17"/>
      <c r="B32" s="17">
        <v>537.41499999999996</v>
      </c>
      <c r="C32" s="17">
        <v>560.93399999999997</v>
      </c>
      <c r="D32" s="17">
        <v>446.565</v>
      </c>
      <c r="E32" s="17">
        <v>521.28099999999995</v>
      </c>
      <c r="F32" s="17">
        <v>568.34100000000001</v>
      </c>
      <c r="G32" s="17">
        <v>555.18200000000002</v>
      </c>
      <c r="H32" s="17">
        <v>692.59699999999998</v>
      </c>
      <c r="I32" s="17">
        <v>665.24599999999998</v>
      </c>
      <c r="J32" s="17">
        <v>384.77800000000002</v>
      </c>
      <c r="K32" s="17">
        <v>417.34300000000002</v>
      </c>
      <c r="L32" s="17">
        <v>591.80200000000002</v>
      </c>
      <c r="M32" s="17">
        <v>560.67200000000003</v>
      </c>
      <c r="N32" s="17">
        <v>451.87400000000002</v>
      </c>
      <c r="O32" s="17">
        <v>374.20400000000001</v>
      </c>
      <c r="P32" s="17">
        <v>518.87</v>
      </c>
      <c r="Q32" s="17">
        <v>457.97500000000002</v>
      </c>
      <c r="R32" s="17">
        <v>432.95499999999998</v>
      </c>
      <c r="S32" s="17">
        <v>661.83900000000006</v>
      </c>
      <c r="T32" s="17">
        <v>550.24</v>
      </c>
      <c r="U32" s="17">
        <v>502.31400000000002</v>
      </c>
      <c r="V32" s="17">
        <v>594.1</v>
      </c>
      <c r="W32" s="17">
        <v>413.767</v>
      </c>
      <c r="X32" s="17">
        <v>408.76499999999999</v>
      </c>
      <c r="Y32" s="17">
        <v>619.82100000000003</v>
      </c>
      <c r="Z32" s="17">
        <v>524.971</v>
      </c>
      <c r="AA32" s="17">
        <v>622.29999999999995</v>
      </c>
      <c r="AB32" s="17">
        <v>529.58900000000006</v>
      </c>
      <c r="AC32" s="17">
        <v>605.08100000000002</v>
      </c>
      <c r="AD32" s="17">
        <v>616.12400000000002</v>
      </c>
      <c r="AE32" s="17">
        <v>487.61500000000001</v>
      </c>
      <c r="AF32" s="17">
        <v>689.80200000000002</v>
      </c>
      <c r="AG32" s="17">
        <v>511.83199999999999</v>
      </c>
      <c r="AH32" s="17">
        <v>491.06</v>
      </c>
      <c r="AI32" s="17">
        <v>607.101</v>
      </c>
      <c r="AJ32" s="17">
        <v>522.96500000000003</v>
      </c>
      <c r="AK32" s="17">
        <v>591.67899999999997</v>
      </c>
      <c r="AL32" s="17">
        <v>536.26900000000001</v>
      </c>
      <c r="AM32" s="17">
        <v>609.79</v>
      </c>
      <c r="AN32" s="17">
        <v>284.82799999999997</v>
      </c>
      <c r="AO32" s="17">
        <v>458.85199999999998</v>
      </c>
      <c r="AP32" s="17"/>
    </row>
    <row r="33" spans="1:42" x14ac:dyDescent="0.35">
      <c r="A33" s="17"/>
      <c r="B33" s="17">
        <v>557.29300000000001</v>
      </c>
      <c r="C33" s="17">
        <v>578.36699999999996</v>
      </c>
      <c r="D33" s="17">
        <v>471.15800000000002</v>
      </c>
      <c r="E33" s="17">
        <v>525.44899999999996</v>
      </c>
      <c r="F33" s="17">
        <v>579.01199999999994</v>
      </c>
      <c r="G33" s="17">
        <v>561.48599999999999</v>
      </c>
      <c r="H33" s="17">
        <v>694.53899999999999</v>
      </c>
      <c r="I33" s="17">
        <v>669.71199999999999</v>
      </c>
      <c r="J33" s="17">
        <v>414.12299999999999</v>
      </c>
      <c r="K33" s="17">
        <v>419.01900000000001</v>
      </c>
      <c r="L33" s="17">
        <v>592.81600000000003</v>
      </c>
      <c r="M33" s="17">
        <v>625.85400000000004</v>
      </c>
      <c r="N33" s="17">
        <v>488.358</v>
      </c>
      <c r="O33" s="17">
        <v>392.28500000000003</v>
      </c>
      <c r="P33" s="17">
        <v>558.19299999999998</v>
      </c>
      <c r="Q33" s="17">
        <v>468.08199999999999</v>
      </c>
      <c r="R33" s="17">
        <v>454.70800000000003</v>
      </c>
      <c r="S33" s="17">
        <v>732.69500000000005</v>
      </c>
      <c r="T33" s="17">
        <v>590.94299999999998</v>
      </c>
      <c r="U33" s="17">
        <v>526.65800000000002</v>
      </c>
      <c r="V33" s="17">
        <v>618.86599999999999</v>
      </c>
      <c r="W33" s="17">
        <v>415.21899999999999</v>
      </c>
      <c r="X33" s="17">
        <v>411.49200000000002</v>
      </c>
      <c r="Y33" s="17">
        <v>678.15499999999997</v>
      </c>
      <c r="Z33" s="17">
        <v>558.51099999999997</v>
      </c>
      <c r="AA33" s="17">
        <v>670.64499999999998</v>
      </c>
      <c r="AB33" s="17">
        <v>533.91399999999999</v>
      </c>
      <c r="AC33" s="17">
        <v>663.721</v>
      </c>
      <c r="AD33" s="17">
        <v>633.71900000000005</v>
      </c>
      <c r="AE33" s="17">
        <v>514.41499999999996</v>
      </c>
      <c r="AF33" s="17">
        <v>696.70500000000004</v>
      </c>
      <c r="AG33" s="17">
        <v>556.93700000000001</v>
      </c>
      <c r="AH33" s="17">
        <v>568.98900000000003</v>
      </c>
      <c r="AI33" s="17">
        <v>609.05700000000002</v>
      </c>
      <c r="AJ33" s="17">
        <v>535.83000000000004</v>
      </c>
      <c r="AK33" s="17">
        <v>651.61300000000006</v>
      </c>
      <c r="AL33" s="17">
        <v>540.77300000000002</v>
      </c>
      <c r="AM33" s="17">
        <v>653.30999999999995</v>
      </c>
      <c r="AN33" s="17">
        <v>291.279</v>
      </c>
      <c r="AO33" s="17">
        <v>461.846</v>
      </c>
      <c r="AP33" s="17"/>
    </row>
    <row r="34" spans="1:42" x14ac:dyDescent="0.35">
      <c r="A34" s="17"/>
      <c r="B34" s="17">
        <v>565.05700000000002</v>
      </c>
      <c r="C34" s="17">
        <v>591.71400000000006</v>
      </c>
      <c r="D34" s="17">
        <v>546.96400000000006</v>
      </c>
      <c r="E34" s="17">
        <v>541.18499999999995</v>
      </c>
      <c r="F34" s="17">
        <v>624.82600000000002</v>
      </c>
      <c r="G34" s="17">
        <v>589.01199999999994</v>
      </c>
      <c r="H34" s="17">
        <v>695.13400000000001</v>
      </c>
      <c r="I34" s="17">
        <v>693.05799999999999</v>
      </c>
      <c r="J34" s="17">
        <v>458.70699999999999</v>
      </c>
      <c r="K34" s="17">
        <v>429.51900000000001</v>
      </c>
      <c r="L34" s="17">
        <v>598.90800000000002</v>
      </c>
      <c r="M34" s="17">
        <v>645.52800000000002</v>
      </c>
      <c r="N34" s="17">
        <v>521.702</v>
      </c>
      <c r="O34" s="17">
        <v>396.62700000000001</v>
      </c>
      <c r="P34" s="17">
        <v>582.32299999999998</v>
      </c>
      <c r="Q34" s="17">
        <v>515.21100000000001</v>
      </c>
      <c r="R34" s="17">
        <v>493.17099999999999</v>
      </c>
      <c r="S34" s="17">
        <v>746.05399999999997</v>
      </c>
      <c r="T34" s="17">
        <v>621.30399999999997</v>
      </c>
      <c r="U34" s="17">
        <v>535.75699999999995</v>
      </c>
      <c r="V34" s="17">
        <v>623.29200000000003</v>
      </c>
      <c r="W34" s="17">
        <v>498.28699999999998</v>
      </c>
      <c r="X34" s="17">
        <v>420.08199999999999</v>
      </c>
      <c r="Y34" s="17">
        <v>696.33900000000006</v>
      </c>
      <c r="Z34" s="17">
        <v>626.98599999999999</v>
      </c>
      <c r="AA34" s="17">
        <v>675.16899999999998</v>
      </c>
      <c r="AB34" s="17">
        <v>537.94200000000001</v>
      </c>
      <c r="AC34" s="17">
        <v>665.673</v>
      </c>
      <c r="AD34" s="17">
        <v>649.35</v>
      </c>
      <c r="AE34" s="17">
        <v>521.98199999999997</v>
      </c>
      <c r="AF34" s="17">
        <v>708.149</v>
      </c>
      <c r="AG34" s="17">
        <v>612.02700000000004</v>
      </c>
      <c r="AH34" s="17">
        <v>573.37599999999998</v>
      </c>
      <c r="AI34" s="17">
        <v>620.34900000000005</v>
      </c>
      <c r="AJ34" s="17">
        <v>556.34299999999996</v>
      </c>
      <c r="AK34" s="17">
        <v>655.32000000000005</v>
      </c>
      <c r="AL34" s="17">
        <v>594.59199999999998</v>
      </c>
      <c r="AM34" s="17">
        <v>673.67100000000005</v>
      </c>
      <c r="AN34" s="17">
        <v>338.72300000000001</v>
      </c>
      <c r="AO34" s="17">
        <v>470.245</v>
      </c>
      <c r="AP34" s="17"/>
    </row>
    <row r="35" spans="1:42" x14ac:dyDescent="0.35">
      <c r="A35" s="17"/>
      <c r="B35" s="17">
        <v>578.91</v>
      </c>
      <c r="C35" s="17">
        <v>640.69200000000001</v>
      </c>
      <c r="D35" s="17">
        <v>556.77800000000002</v>
      </c>
      <c r="E35" s="17">
        <v>546.07000000000005</v>
      </c>
      <c r="F35" s="17">
        <v>647.84199999999998</v>
      </c>
      <c r="G35" s="17">
        <v>593.86300000000006</v>
      </c>
      <c r="H35" s="17">
        <v>710.90800000000002</v>
      </c>
      <c r="I35" s="17">
        <v>741.04499999999996</v>
      </c>
      <c r="J35" s="17">
        <v>523.08399999999995</v>
      </c>
      <c r="K35" s="17">
        <v>438.32499999999999</v>
      </c>
      <c r="L35" s="17">
        <v>623.98299999999995</v>
      </c>
      <c r="M35" s="17">
        <v>655.57799999999997</v>
      </c>
      <c r="N35" s="17">
        <v>527.88599999999997</v>
      </c>
      <c r="O35" s="17">
        <v>401.26299999999998</v>
      </c>
      <c r="P35" s="17">
        <v>592.149</v>
      </c>
      <c r="Q35" s="17">
        <v>540.69600000000003</v>
      </c>
      <c r="R35" s="17">
        <v>542.58900000000006</v>
      </c>
      <c r="S35" s="17">
        <v>748.50800000000004</v>
      </c>
      <c r="T35" s="17">
        <v>623.86800000000005</v>
      </c>
      <c r="U35" s="17">
        <v>575.01</v>
      </c>
      <c r="V35" s="17">
        <v>687.90700000000004</v>
      </c>
      <c r="W35" s="17">
        <v>500.37200000000001</v>
      </c>
      <c r="X35" s="17">
        <v>442.95400000000001</v>
      </c>
      <c r="Y35" s="17">
        <v>703.60799999999995</v>
      </c>
      <c r="Z35" s="17">
        <v>643.94399999999996</v>
      </c>
      <c r="AA35" s="17">
        <v>691.90200000000004</v>
      </c>
      <c r="AB35" s="17">
        <v>548.33199999999999</v>
      </c>
      <c r="AC35" s="17">
        <v>667.45899999999995</v>
      </c>
      <c r="AD35" s="17">
        <v>650.73800000000006</v>
      </c>
      <c r="AE35" s="17">
        <v>537.74400000000003</v>
      </c>
      <c r="AF35" s="17">
        <v>710.17399999999998</v>
      </c>
      <c r="AG35" s="17">
        <v>656.16899999999998</v>
      </c>
      <c r="AH35" s="17">
        <v>584.75400000000002</v>
      </c>
      <c r="AI35" s="17">
        <v>647.31600000000003</v>
      </c>
      <c r="AJ35" s="17">
        <v>559.61</v>
      </c>
      <c r="AK35" s="17">
        <v>656.40300000000002</v>
      </c>
      <c r="AL35" s="17">
        <v>614.28899999999999</v>
      </c>
      <c r="AM35" s="17">
        <v>681.60299999999995</v>
      </c>
      <c r="AN35" s="17">
        <v>345.21699999999998</v>
      </c>
      <c r="AO35" s="17">
        <v>487.26900000000001</v>
      </c>
      <c r="AP35" s="17"/>
    </row>
    <row r="36" spans="1:42" x14ac:dyDescent="0.35">
      <c r="A36" s="17"/>
      <c r="B36" s="17">
        <v>612.51800000000003</v>
      </c>
      <c r="C36" s="17">
        <v>649.12199999999996</v>
      </c>
      <c r="D36" s="17">
        <v>588.86300000000006</v>
      </c>
      <c r="E36" s="17">
        <v>551.37699999999995</v>
      </c>
      <c r="F36" s="17">
        <v>670.86699999999996</v>
      </c>
      <c r="G36" s="17">
        <v>603.69799999999998</v>
      </c>
      <c r="H36" s="17">
        <v>737.23400000000004</v>
      </c>
      <c r="I36" s="17">
        <v>775.64300000000003</v>
      </c>
      <c r="J36" s="17">
        <v>523.29300000000001</v>
      </c>
      <c r="K36" s="17">
        <v>507.36399999999998</v>
      </c>
      <c r="L36" s="17">
        <v>645.54300000000001</v>
      </c>
      <c r="M36" s="17">
        <v>660.98199999999997</v>
      </c>
      <c r="N36" s="17">
        <v>529.13099999999997</v>
      </c>
      <c r="O36" s="17">
        <v>423.27</v>
      </c>
      <c r="P36" s="17">
        <v>668.90200000000004</v>
      </c>
      <c r="Q36" s="17">
        <v>547.61599999999999</v>
      </c>
      <c r="R36" s="17">
        <v>561.55399999999997</v>
      </c>
      <c r="S36" s="17">
        <v>754.58299999999997</v>
      </c>
      <c r="T36" s="17">
        <v>631.95600000000002</v>
      </c>
      <c r="U36" s="17">
        <v>642.06700000000001</v>
      </c>
      <c r="V36" s="17">
        <v>719.26599999999996</v>
      </c>
      <c r="W36" s="17">
        <v>536.28</v>
      </c>
      <c r="X36" s="17">
        <v>468.46899999999999</v>
      </c>
      <c r="Y36" s="17">
        <v>710.875</v>
      </c>
      <c r="Z36" s="17">
        <v>661.65099999999995</v>
      </c>
      <c r="AA36" s="17">
        <v>718.12800000000004</v>
      </c>
      <c r="AB36" s="17">
        <v>553.60199999999998</v>
      </c>
      <c r="AC36" s="17">
        <v>713.79</v>
      </c>
      <c r="AD36" s="17">
        <v>659.67200000000003</v>
      </c>
      <c r="AE36" s="17">
        <v>548.40200000000004</v>
      </c>
      <c r="AF36" s="17">
        <v>734.00599999999997</v>
      </c>
      <c r="AG36" s="17">
        <v>677.65800000000002</v>
      </c>
      <c r="AH36" s="17">
        <v>615.31799999999998</v>
      </c>
      <c r="AI36" s="17">
        <v>672.19500000000005</v>
      </c>
      <c r="AJ36" s="17">
        <v>566.58699999999999</v>
      </c>
      <c r="AK36" s="17">
        <v>701.029</v>
      </c>
      <c r="AL36" s="17">
        <v>688.37900000000002</v>
      </c>
      <c r="AM36" s="17">
        <v>705.78499999999997</v>
      </c>
      <c r="AN36" s="17">
        <v>361.09199999999998</v>
      </c>
      <c r="AO36" s="17">
        <v>490.93599999999998</v>
      </c>
      <c r="AP36" s="17"/>
    </row>
    <row r="37" spans="1:42" x14ac:dyDescent="0.35">
      <c r="A37" s="17"/>
      <c r="B37" s="17">
        <v>623.56500000000005</v>
      </c>
      <c r="C37" s="17">
        <v>666.25599999999997</v>
      </c>
      <c r="D37" s="17">
        <v>599.02599999999995</v>
      </c>
      <c r="E37" s="17">
        <v>582.64200000000005</v>
      </c>
      <c r="F37" s="17">
        <v>675.74</v>
      </c>
      <c r="G37" s="17">
        <v>618.99300000000005</v>
      </c>
      <c r="H37" s="17">
        <v>792.09400000000005</v>
      </c>
      <c r="I37" s="17">
        <v>790.31899999999996</v>
      </c>
      <c r="J37" s="17">
        <v>549.37</v>
      </c>
      <c r="K37" s="17">
        <v>515.702</v>
      </c>
      <c r="L37" s="17">
        <v>647.20899999999995</v>
      </c>
      <c r="M37" s="17">
        <v>682.19</v>
      </c>
      <c r="N37" s="17">
        <v>560.82600000000002</v>
      </c>
      <c r="O37" s="17">
        <v>438.10599999999999</v>
      </c>
      <c r="P37" s="17">
        <v>670.38199999999995</v>
      </c>
      <c r="Q37" s="17">
        <v>550.53</v>
      </c>
      <c r="R37" s="17">
        <v>579.89400000000001</v>
      </c>
      <c r="S37" s="17">
        <v>760.72400000000005</v>
      </c>
      <c r="T37" s="17">
        <v>664.995</v>
      </c>
      <c r="U37" s="17">
        <v>646.22900000000004</v>
      </c>
      <c r="V37" s="17">
        <v>727.52</v>
      </c>
      <c r="W37" s="17">
        <v>596.03599999999994</v>
      </c>
      <c r="X37" s="17">
        <v>469.76299999999998</v>
      </c>
      <c r="Y37" s="17">
        <v>726.97900000000004</v>
      </c>
      <c r="Z37" s="17">
        <v>668.952</v>
      </c>
      <c r="AA37" s="17">
        <v>721.77499999999998</v>
      </c>
      <c r="AB37" s="17">
        <v>566.44799999999998</v>
      </c>
      <c r="AC37" s="17">
        <v>724.21600000000001</v>
      </c>
      <c r="AD37" s="17">
        <v>674.48699999999997</v>
      </c>
      <c r="AE37" s="17">
        <v>555.47400000000005</v>
      </c>
      <c r="AF37" s="17">
        <v>737.226</v>
      </c>
      <c r="AG37" s="17">
        <v>683.827</v>
      </c>
      <c r="AH37" s="17">
        <v>664.64</v>
      </c>
      <c r="AI37" s="17">
        <v>678.43899999999996</v>
      </c>
      <c r="AJ37" s="17">
        <v>575.779</v>
      </c>
      <c r="AK37" s="17">
        <v>711.173</v>
      </c>
      <c r="AL37" s="17">
        <v>688.45799999999997</v>
      </c>
      <c r="AM37" s="17">
        <v>708.83799999999997</v>
      </c>
      <c r="AN37" s="17">
        <v>366.92899999999997</v>
      </c>
      <c r="AO37" s="17">
        <v>505.31299999999999</v>
      </c>
      <c r="AP37" s="17"/>
    </row>
    <row r="38" spans="1:42" x14ac:dyDescent="0.35">
      <c r="A38" s="17"/>
      <c r="B38" s="17">
        <v>635.02099999999996</v>
      </c>
      <c r="C38" s="17">
        <v>677.26099999999997</v>
      </c>
      <c r="D38" s="17">
        <v>619.87099999999998</v>
      </c>
      <c r="E38" s="17">
        <v>598.03099999999995</v>
      </c>
      <c r="F38" s="17">
        <v>682.87</v>
      </c>
      <c r="G38" s="17">
        <v>623.70000000000005</v>
      </c>
      <c r="H38" s="17">
        <v>814.851</v>
      </c>
      <c r="I38" s="17">
        <v>794.14800000000002</v>
      </c>
      <c r="J38" s="17">
        <v>559.38499999999999</v>
      </c>
      <c r="K38" s="17">
        <v>524.50099999999998</v>
      </c>
      <c r="L38" s="17">
        <v>667.28499999999997</v>
      </c>
      <c r="M38" s="17">
        <v>685.12</v>
      </c>
      <c r="N38" s="17">
        <v>574.91899999999998</v>
      </c>
      <c r="O38" s="17">
        <v>447.85899999999998</v>
      </c>
      <c r="P38" s="17">
        <v>680.55899999999997</v>
      </c>
      <c r="Q38" s="17">
        <v>561.59299999999996</v>
      </c>
      <c r="R38" s="17">
        <v>580.54899999999998</v>
      </c>
      <c r="S38" s="17">
        <v>794.72699999999998</v>
      </c>
      <c r="T38" s="17">
        <v>713.46400000000006</v>
      </c>
      <c r="U38" s="17">
        <v>668.75</v>
      </c>
      <c r="V38" s="17">
        <v>737.73500000000001</v>
      </c>
      <c r="W38" s="17">
        <v>620.81700000000001</v>
      </c>
      <c r="X38" s="17">
        <v>476.56799999999998</v>
      </c>
      <c r="Y38" s="17">
        <v>739.61800000000005</v>
      </c>
      <c r="Z38" s="17">
        <v>682.83799999999997</v>
      </c>
      <c r="AA38" s="17">
        <v>764.72</v>
      </c>
      <c r="AB38" s="17">
        <v>585.45299999999997</v>
      </c>
      <c r="AC38" s="17">
        <v>727.15599999999995</v>
      </c>
      <c r="AD38" s="17">
        <v>694.66099999999994</v>
      </c>
      <c r="AE38" s="17">
        <v>559.053</v>
      </c>
      <c r="AF38" s="17">
        <v>740.88199999999995</v>
      </c>
      <c r="AG38" s="17">
        <v>691.79499999999996</v>
      </c>
      <c r="AH38" s="17">
        <v>666.58900000000006</v>
      </c>
      <c r="AI38" s="17">
        <v>689.30899999999997</v>
      </c>
      <c r="AJ38" s="17">
        <v>576.77099999999996</v>
      </c>
      <c r="AK38" s="17">
        <v>733.26300000000003</v>
      </c>
      <c r="AL38" s="17">
        <v>693.9</v>
      </c>
      <c r="AM38" s="17">
        <v>715.34699999999998</v>
      </c>
      <c r="AN38" s="17">
        <v>370.64800000000002</v>
      </c>
      <c r="AO38" s="17">
        <v>506.26600000000002</v>
      </c>
      <c r="AP38" s="17"/>
    </row>
    <row r="39" spans="1:42" x14ac:dyDescent="0.35">
      <c r="A39" s="17"/>
      <c r="B39" s="17">
        <v>636.92200000000003</v>
      </c>
      <c r="C39" s="17">
        <v>685.08399999999995</v>
      </c>
      <c r="D39" s="17">
        <v>639.28300000000002</v>
      </c>
      <c r="E39" s="17">
        <v>648.80700000000002</v>
      </c>
      <c r="F39" s="17">
        <v>692.26700000000005</v>
      </c>
      <c r="G39" s="17">
        <v>642.17999999999995</v>
      </c>
      <c r="H39" s="17">
        <v>823.72699999999998</v>
      </c>
      <c r="I39" s="17">
        <v>796.11800000000005</v>
      </c>
      <c r="J39" s="17">
        <v>586.14099999999996</v>
      </c>
      <c r="K39" s="17">
        <v>525.73900000000003</v>
      </c>
      <c r="L39" s="17">
        <v>676.61400000000003</v>
      </c>
      <c r="M39" s="17">
        <v>685.471</v>
      </c>
      <c r="N39" s="17">
        <v>595.11</v>
      </c>
      <c r="O39" s="17">
        <v>479.96300000000002</v>
      </c>
      <c r="P39" s="17">
        <v>684.42700000000002</v>
      </c>
      <c r="Q39" s="17">
        <v>573.89599999999996</v>
      </c>
      <c r="R39" s="17">
        <v>594.30799999999999</v>
      </c>
      <c r="S39" s="17">
        <v>798.42899999999997</v>
      </c>
      <c r="T39" s="17">
        <v>727.24900000000002</v>
      </c>
      <c r="U39" s="17">
        <v>670.54200000000003</v>
      </c>
      <c r="V39" s="17">
        <v>752.71</v>
      </c>
      <c r="W39" s="17">
        <v>645.27800000000002</v>
      </c>
      <c r="X39" s="17">
        <v>505.22899999999998</v>
      </c>
      <c r="Y39" s="17">
        <v>747.76900000000001</v>
      </c>
      <c r="Z39" s="17">
        <v>683.80399999999997</v>
      </c>
      <c r="AA39" s="17">
        <v>765.98</v>
      </c>
      <c r="AB39" s="17">
        <v>587.82500000000005</v>
      </c>
      <c r="AC39" s="17">
        <v>737.73099999999999</v>
      </c>
      <c r="AD39" s="17">
        <v>696.38599999999997</v>
      </c>
      <c r="AE39" s="17">
        <v>566.47799999999995</v>
      </c>
      <c r="AF39" s="17">
        <v>742.76900000000001</v>
      </c>
      <c r="AG39" s="17">
        <v>695.24400000000003</v>
      </c>
      <c r="AH39" s="17">
        <v>680.61800000000005</v>
      </c>
      <c r="AI39" s="17">
        <v>711.36</v>
      </c>
      <c r="AJ39" s="17">
        <v>605.11699999999996</v>
      </c>
      <c r="AK39" s="17">
        <v>761.995</v>
      </c>
      <c r="AL39" s="17">
        <v>702.86400000000003</v>
      </c>
      <c r="AM39" s="17">
        <v>718.029</v>
      </c>
      <c r="AN39" s="17">
        <v>372.16699999999997</v>
      </c>
      <c r="AO39" s="17">
        <v>509.12</v>
      </c>
      <c r="AP39" s="17"/>
    </row>
    <row r="40" spans="1:42" x14ac:dyDescent="0.35">
      <c r="A40" s="17"/>
      <c r="B40" s="17">
        <v>642.34799999999996</v>
      </c>
      <c r="C40" s="17">
        <v>690.81299999999999</v>
      </c>
      <c r="D40" s="17">
        <v>646.27700000000004</v>
      </c>
      <c r="E40" s="17">
        <v>664.8</v>
      </c>
      <c r="F40" s="17">
        <v>699.154</v>
      </c>
      <c r="G40" s="17">
        <v>653.721</v>
      </c>
      <c r="H40" s="17">
        <v>837.93499999999995</v>
      </c>
      <c r="I40" s="17">
        <v>805.19899999999996</v>
      </c>
      <c r="J40" s="17">
        <v>593.08199999999999</v>
      </c>
      <c r="K40" s="17">
        <v>532.30499999999995</v>
      </c>
      <c r="L40" s="17">
        <v>679.721</v>
      </c>
      <c r="M40" s="17">
        <v>693.673</v>
      </c>
      <c r="N40" s="17">
        <v>601.94399999999996</v>
      </c>
      <c r="O40" s="17">
        <v>493.11500000000001</v>
      </c>
      <c r="P40" s="17">
        <v>692.02200000000005</v>
      </c>
      <c r="Q40" s="17">
        <v>595.54700000000003</v>
      </c>
      <c r="R40" s="17">
        <v>595.24599999999998</v>
      </c>
      <c r="S40" s="17">
        <v>806.94500000000005</v>
      </c>
      <c r="T40" s="17">
        <v>738.04700000000003</v>
      </c>
      <c r="U40" s="17">
        <v>712.45399999999995</v>
      </c>
      <c r="V40" s="17">
        <v>754.72</v>
      </c>
      <c r="W40" s="17">
        <v>658.20699999999999</v>
      </c>
      <c r="X40" s="17">
        <v>514.24099999999999</v>
      </c>
      <c r="Y40" s="17">
        <v>752.14099999999996</v>
      </c>
      <c r="Z40" s="17">
        <v>710.34500000000003</v>
      </c>
      <c r="AA40" s="17">
        <v>777.69500000000005</v>
      </c>
      <c r="AB40" s="17">
        <v>630.72500000000002</v>
      </c>
      <c r="AC40" s="17">
        <v>747.45100000000002</v>
      </c>
      <c r="AD40" s="17">
        <v>708.44799999999998</v>
      </c>
      <c r="AE40" s="17">
        <v>601.38199999999995</v>
      </c>
      <c r="AF40" s="17">
        <v>749.42499999999995</v>
      </c>
      <c r="AG40" s="17">
        <v>709.49599999999998</v>
      </c>
      <c r="AH40" s="17">
        <v>687.29</v>
      </c>
      <c r="AI40" s="17">
        <v>715.61300000000006</v>
      </c>
      <c r="AJ40" s="17">
        <v>606.178</v>
      </c>
      <c r="AK40" s="17">
        <v>766.495</v>
      </c>
      <c r="AL40" s="17">
        <v>722.50099999999998</v>
      </c>
      <c r="AM40" s="17">
        <v>719.49599999999998</v>
      </c>
      <c r="AN40" s="17">
        <v>381.65300000000002</v>
      </c>
      <c r="AO40" s="17">
        <v>516.68200000000002</v>
      </c>
      <c r="AP40" s="17"/>
    </row>
    <row r="41" spans="1:42" x14ac:dyDescent="0.35">
      <c r="A41" s="17"/>
      <c r="B41" s="17">
        <v>651.17200000000003</v>
      </c>
      <c r="C41" s="17">
        <v>714.84500000000003</v>
      </c>
      <c r="D41" s="17">
        <v>663.39800000000002</v>
      </c>
      <c r="E41" s="17">
        <v>670.35299999999995</v>
      </c>
      <c r="F41" s="17">
        <v>701.74699999999996</v>
      </c>
      <c r="G41" s="17">
        <v>674.4</v>
      </c>
      <c r="H41" s="17">
        <v>839.51400000000001</v>
      </c>
      <c r="I41" s="17">
        <v>810.62599999999998</v>
      </c>
      <c r="J41" s="17">
        <v>594.14599999999996</v>
      </c>
      <c r="K41" s="17">
        <v>542.24400000000003</v>
      </c>
      <c r="L41" s="17">
        <v>685.65800000000002</v>
      </c>
      <c r="M41" s="17">
        <v>697.096</v>
      </c>
      <c r="N41" s="17">
        <v>629.928</v>
      </c>
      <c r="O41" s="17">
        <v>499.39699999999999</v>
      </c>
      <c r="P41" s="17">
        <v>719.12300000000005</v>
      </c>
      <c r="Q41" s="17">
        <v>607.86400000000003</v>
      </c>
      <c r="R41" s="17">
        <v>598.41300000000001</v>
      </c>
      <c r="S41" s="17">
        <v>809.26099999999997</v>
      </c>
      <c r="T41" s="17">
        <v>755.98400000000004</v>
      </c>
      <c r="U41" s="17">
        <v>746.71799999999996</v>
      </c>
      <c r="V41" s="17">
        <v>764.01300000000003</v>
      </c>
      <c r="W41" s="17">
        <v>701.12300000000005</v>
      </c>
      <c r="X41" s="17">
        <v>516.09</v>
      </c>
      <c r="Y41" s="17">
        <v>806.67</v>
      </c>
      <c r="Z41" s="17">
        <v>748.51599999999996</v>
      </c>
      <c r="AA41" s="17">
        <v>792.24900000000002</v>
      </c>
      <c r="AB41" s="17">
        <v>641.92700000000002</v>
      </c>
      <c r="AC41" s="17">
        <v>750.03599999999994</v>
      </c>
      <c r="AD41" s="17">
        <v>725.39700000000005</v>
      </c>
      <c r="AE41" s="17">
        <v>640.70500000000004</v>
      </c>
      <c r="AF41" s="17">
        <v>750.16600000000005</v>
      </c>
      <c r="AG41" s="17">
        <v>720.92399999999998</v>
      </c>
      <c r="AH41" s="17">
        <v>698.68200000000002</v>
      </c>
      <c r="AI41" s="17">
        <v>748.56100000000004</v>
      </c>
      <c r="AJ41" s="17">
        <v>609.58600000000001</v>
      </c>
      <c r="AK41" s="17">
        <v>771.03499999999997</v>
      </c>
      <c r="AL41" s="17">
        <v>722.55799999999999</v>
      </c>
      <c r="AM41" s="17">
        <v>721.20500000000004</v>
      </c>
      <c r="AN41" s="17">
        <v>382.315</v>
      </c>
      <c r="AO41" s="17">
        <v>521.90499999999997</v>
      </c>
      <c r="AP41" s="17"/>
    </row>
    <row r="42" spans="1:42" x14ac:dyDescent="0.35">
      <c r="A42" s="17"/>
      <c r="B42" s="17">
        <v>657.98400000000004</v>
      </c>
      <c r="C42" s="17">
        <v>718.37699999999995</v>
      </c>
      <c r="D42" s="17">
        <v>668.80399999999997</v>
      </c>
      <c r="E42" s="17">
        <v>670.79</v>
      </c>
      <c r="F42" s="17">
        <v>740.73800000000006</v>
      </c>
      <c r="G42" s="17">
        <v>703.80100000000004</v>
      </c>
      <c r="H42" s="17">
        <v>845.35</v>
      </c>
      <c r="I42" s="17">
        <v>817.44500000000005</v>
      </c>
      <c r="J42" s="17">
        <v>599.44600000000003</v>
      </c>
      <c r="K42" s="17">
        <v>550.34799999999996</v>
      </c>
      <c r="L42" s="17">
        <v>713.64099999999996</v>
      </c>
      <c r="M42" s="17">
        <v>725.32899999999995</v>
      </c>
      <c r="N42" s="17">
        <v>635.40899999999999</v>
      </c>
      <c r="O42" s="17">
        <v>540.6</v>
      </c>
      <c r="P42" s="17">
        <v>722.81100000000004</v>
      </c>
      <c r="Q42" s="17">
        <v>616.08900000000006</v>
      </c>
      <c r="R42" s="17">
        <v>603.26900000000001</v>
      </c>
      <c r="S42" s="17">
        <v>817.87</v>
      </c>
      <c r="T42" s="17">
        <v>774.40800000000002</v>
      </c>
      <c r="U42" s="17">
        <v>761.64700000000005</v>
      </c>
      <c r="V42" s="17">
        <v>766.26800000000003</v>
      </c>
      <c r="W42" s="17">
        <v>704.399</v>
      </c>
      <c r="X42" s="17">
        <v>523.66700000000003</v>
      </c>
      <c r="Y42" s="17">
        <v>812.91300000000001</v>
      </c>
      <c r="Z42" s="17">
        <v>769.40499999999997</v>
      </c>
      <c r="AA42" s="17">
        <v>794.28899999999999</v>
      </c>
      <c r="AB42" s="17">
        <v>645.66899999999998</v>
      </c>
      <c r="AC42" s="17">
        <v>750.91300000000001</v>
      </c>
      <c r="AD42" s="17">
        <v>746.56299999999999</v>
      </c>
      <c r="AE42" s="17">
        <v>655.07500000000005</v>
      </c>
      <c r="AF42" s="17">
        <v>761.38499999999999</v>
      </c>
      <c r="AG42" s="17">
        <v>730.25099999999998</v>
      </c>
      <c r="AH42" s="17">
        <v>698.84199999999998</v>
      </c>
      <c r="AI42" s="17">
        <v>759.73400000000004</v>
      </c>
      <c r="AJ42" s="17">
        <v>617.10599999999999</v>
      </c>
      <c r="AK42" s="17">
        <v>771.39300000000003</v>
      </c>
      <c r="AL42" s="17">
        <v>724.37900000000002</v>
      </c>
      <c r="AM42" s="17">
        <v>723.85799999999995</v>
      </c>
      <c r="AN42" s="17">
        <v>414.86700000000002</v>
      </c>
      <c r="AO42" s="17">
        <v>522.54899999999998</v>
      </c>
      <c r="AP42" s="17"/>
    </row>
    <row r="43" spans="1:42" x14ac:dyDescent="0.35">
      <c r="A43" s="17"/>
      <c r="B43" s="17">
        <v>681.81899999999996</v>
      </c>
      <c r="C43" s="17">
        <v>731.76199999999994</v>
      </c>
      <c r="D43" s="17">
        <v>672.32399999999996</v>
      </c>
      <c r="E43" s="17">
        <v>689.65200000000004</v>
      </c>
      <c r="F43" s="17">
        <v>756.68600000000004</v>
      </c>
      <c r="G43" s="17">
        <v>707.47400000000005</v>
      </c>
      <c r="H43" s="17">
        <v>854.12800000000004</v>
      </c>
      <c r="I43" s="17">
        <v>821.55399999999997</v>
      </c>
      <c r="J43" s="17">
        <v>611.39</v>
      </c>
      <c r="K43" s="17">
        <v>571.18299999999999</v>
      </c>
      <c r="L43" s="17">
        <v>714.35</v>
      </c>
      <c r="M43" s="17">
        <v>728.89200000000005</v>
      </c>
      <c r="N43" s="17">
        <v>654.70399999999995</v>
      </c>
      <c r="O43" s="17">
        <v>555.1</v>
      </c>
      <c r="P43" s="17">
        <v>725.08799999999997</v>
      </c>
      <c r="Q43" s="17">
        <v>620.85599999999999</v>
      </c>
      <c r="R43" s="17">
        <v>621.72299999999996</v>
      </c>
      <c r="S43" s="17">
        <v>823.971</v>
      </c>
      <c r="T43" s="17">
        <v>777.10900000000004</v>
      </c>
      <c r="U43" s="17">
        <v>762.57899999999995</v>
      </c>
      <c r="V43" s="17">
        <v>769.13400000000001</v>
      </c>
      <c r="W43" s="17">
        <v>717.50300000000004</v>
      </c>
      <c r="X43" s="17">
        <v>585.99599999999998</v>
      </c>
      <c r="Y43" s="17">
        <v>822.803</v>
      </c>
      <c r="Z43" s="17">
        <v>769.48299999999995</v>
      </c>
      <c r="AA43" s="17">
        <v>809.298</v>
      </c>
      <c r="AB43" s="17">
        <v>664.54499999999996</v>
      </c>
      <c r="AC43" s="17">
        <v>768.58900000000006</v>
      </c>
      <c r="AD43" s="17">
        <v>777.16600000000005</v>
      </c>
      <c r="AE43" s="17">
        <v>656.93799999999999</v>
      </c>
      <c r="AF43" s="17">
        <v>782.03499999999997</v>
      </c>
      <c r="AG43" s="17">
        <v>741.62300000000005</v>
      </c>
      <c r="AH43" s="17">
        <v>743.428</v>
      </c>
      <c r="AI43" s="17">
        <v>771.55399999999997</v>
      </c>
      <c r="AJ43" s="17">
        <v>625.36</v>
      </c>
      <c r="AK43" s="17">
        <v>796.32299999999998</v>
      </c>
      <c r="AL43" s="17">
        <v>730.28899999999999</v>
      </c>
      <c r="AM43" s="17">
        <v>738.875</v>
      </c>
      <c r="AN43" s="17">
        <v>414.88499999999999</v>
      </c>
      <c r="AO43" s="17">
        <v>531.46400000000006</v>
      </c>
      <c r="AP43" s="17"/>
    </row>
    <row r="44" spans="1:42" x14ac:dyDescent="0.35">
      <c r="A44" s="17"/>
      <c r="B44" s="17">
        <v>683.24400000000003</v>
      </c>
      <c r="C44" s="17">
        <v>742.13199999999995</v>
      </c>
      <c r="D44" s="17">
        <v>673.94299999999998</v>
      </c>
      <c r="E44" s="17">
        <v>696.39300000000003</v>
      </c>
      <c r="F44" s="17">
        <v>758.27499999999998</v>
      </c>
      <c r="G44" s="17">
        <v>732.26900000000001</v>
      </c>
      <c r="H44" s="17">
        <v>861.48900000000003</v>
      </c>
      <c r="I44" s="17">
        <v>821.78800000000001</v>
      </c>
      <c r="J44" s="17">
        <v>627.34900000000005</v>
      </c>
      <c r="K44" s="17">
        <v>610.76599999999996</v>
      </c>
      <c r="L44" s="17">
        <v>719.31</v>
      </c>
      <c r="M44" s="17">
        <v>729.86500000000001</v>
      </c>
      <c r="N44" s="17">
        <v>657.29899999999998</v>
      </c>
      <c r="O44" s="17">
        <v>561.39499999999998</v>
      </c>
      <c r="P44" s="17">
        <v>727.27700000000004</v>
      </c>
      <c r="Q44" s="17">
        <v>631.07100000000003</v>
      </c>
      <c r="R44" s="17">
        <v>626.27700000000004</v>
      </c>
      <c r="S44" s="17">
        <v>830.93399999999997</v>
      </c>
      <c r="T44" s="17">
        <v>782.29399999999998</v>
      </c>
      <c r="U44" s="17">
        <v>777.03200000000004</v>
      </c>
      <c r="V44" s="17">
        <v>771.60699999999997</v>
      </c>
      <c r="W44" s="17">
        <v>725.11099999999999</v>
      </c>
      <c r="X44" s="17">
        <v>607.73699999999997</v>
      </c>
      <c r="Y44" s="17">
        <v>823.76300000000003</v>
      </c>
      <c r="Z44" s="17">
        <v>795.077</v>
      </c>
      <c r="AA44" s="17">
        <v>819.42700000000002</v>
      </c>
      <c r="AB44" s="17">
        <v>679.88</v>
      </c>
      <c r="AC44" s="17">
        <v>793.93399999999997</v>
      </c>
      <c r="AD44" s="17">
        <v>780.52700000000004</v>
      </c>
      <c r="AE44" s="17">
        <v>677.54300000000001</v>
      </c>
      <c r="AF44" s="17">
        <v>793.74699999999996</v>
      </c>
      <c r="AG44" s="17">
        <v>764.30499999999995</v>
      </c>
      <c r="AH44" s="17">
        <v>754.94600000000003</v>
      </c>
      <c r="AI44" s="17">
        <v>772.61099999999999</v>
      </c>
      <c r="AJ44" s="17">
        <v>627.46</v>
      </c>
      <c r="AK44" s="17">
        <v>799.15599999999995</v>
      </c>
      <c r="AL44" s="17">
        <v>731.66899999999998</v>
      </c>
      <c r="AM44" s="17">
        <v>747.82799999999997</v>
      </c>
      <c r="AN44" s="17">
        <v>434.36</v>
      </c>
      <c r="AO44" s="17">
        <v>536.70600000000002</v>
      </c>
      <c r="AP44" s="17"/>
    </row>
    <row r="45" spans="1:42" x14ac:dyDescent="0.35">
      <c r="A45" s="17"/>
      <c r="B45" s="17">
        <v>690.471</v>
      </c>
      <c r="C45" s="17">
        <v>747.61599999999999</v>
      </c>
      <c r="D45" s="17">
        <v>679.029</v>
      </c>
      <c r="E45" s="17">
        <v>699.83600000000001</v>
      </c>
      <c r="F45" s="17">
        <v>772.29100000000005</v>
      </c>
      <c r="G45" s="17">
        <v>740.36</v>
      </c>
      <c r="H45" s="17">
        <v>863.10699999999997</v>
      </c>
      <c r="I45" s="17">
        <v>837.45899999999995</v>
      </c>
      <c r="J45" s="17">
        <v>630.03099999999995</v>
      </c>
      <c r="K45" s="17">
        <v>627.29399999999998</v>
      </c>
      <c r="L45" s="17">
        <v>724.23900000000003</v>
      </c>
      <c r="M45" s="17">
        <v>731.81299999999999</v>
      </c>
      <c r="N45" s="17">
        <v>660.47400000000005</v>
      </c>
      <c r="O45" s="17">
        <v>613.03700000000003</v>
      </c>
      <c r="P45" s="17">
        <v>727.52099999999996</v>
      </c>
      <c r="Q45" s="17">
        <v>639.63499999999999</v>
      </c>
      <c r="R45" s="17">
        <v>630.31899999999996</v>
      </c>
      <c r="S45" s="17">
        <v>832.74800000000005</v>
      </c>
      <c r="T45" s="17">
        <v>799.04499999999996</v>
      </c>
      <c r="U45" s="17">
        <v>778.79700000000003</v>
      </c>
      <c r="V45" s="17">
        <v>773.822</v>
      </c>
      <c r="W45" s="17">
        <v>726.08900000000006</v>
      </c>
      <c r="X45" s="17">
        <v>624.09299999999996</v>
      </c>
      <c r="Y45" s="17">
        <v>827.33</v>
      </c>
      <c r="Z45" s="17">
        <v>797.36199999999997</v>
      </c>
      <c r="AA45" s="17">
        <v>826.9</v>
      </c>
      <c r="AB45" s="17">
        <v>688.19100000000003</v>
      </c>
      <c r="AC45" s="17">
        <v>797.32799999999997</v>
      </c>
      <c r="AD45" s="17">
        <v>798.06100000000004</v>
      </c>
      <c r="AE45" s="17">
        <v>683.09699999999998</v>
      </c>
      <c r="AF45" s="17">
        <v>806.654</v>
      </c>
      <c r="AG45" s="17">
        <v>772.39200000000005</v>
      </c>
      <c r="AH45" s="17">
        <v>764.101</v>
      </c>
      <c r="AI45" s="17">
        <v>784.62300000000005</v>
      </c>
      <c r="AJ45" s="17">
        <v>635.98299999999995</v>
      </c>
      <c r="AK45" s="17">
        <v>805.73500000000001</v>
      </c>
      <c r="AL45" s="17">
        <v>733.79</v>
      </c>
      <c r="AM45" s="17">
        <v>765.65099999999995</v>
      </c>
      <c r="AN45" s="17">
        <v>435.31599999999997</v>
      </c>
      <c r="AO45" s="17">
        <v>538.28800000000001</v>
      </c>
      <c r="AP45" s="17"/>
    </row>
    <row r="46" spans="1:42" x14ac:dyDescent="0.35">
      <c r="A46" s="17"/>
      <c r="B46" s="17">
        <v>692.36699999999996</v>
      </c>
      <c r="C46" s="17">
        <v>762.09900000000005</v>
      </c>
      <c r="D46" s="17">
        <v>679.49099999999999</v>
      </c>
      <c r="E46" s="17">
        <v>717.70899999999995</v>
      </c>
      <c r="F46" s="17">
        <v>773.82100000000003</v>
      </c>
      <c r="G46" s="17">
        <v>744.87599999999998</v>
      </c>
      <c r="H46" s="17">
        <v>872.82500000000005</v>
      </c>
      <c r="I46" s="17">
        <v>838.94799999999998</v>
      </c>
      <c r="J46" s="17">
        <v>634.12900000000002</v>
      </c>
      <c r="K46" s="17">
        <v>628.06299999999999</v>
      </c>
      <c r="L46" s="17">
        <v>725.18600000000004</v>
      </c>
      <c r="M46" s="17">
        <v>737.81700000000001</v>
      </c>
      <c r="N46" s="17">
        <v>661.04700000000003</v>
      </c>
      <c r="O46" s="17">
        <v>639.50400000000002</v>
      </c>
      <c r="P46" s="17">
        <v>728.04100000000005</v>
      </c>
      <c r="Q46" s="17">
        <v>674.38400000000001</v>
      </c>
      <c r="R46" s="17">
        <v>641.346</v>
      </c>
      <c r="S46" s="17">
        <v>850.29200000000003</v>
      </c>
      <c r="T46" s="17">
        <v>815.23500000000001</v>
      </c>
      <c r="U46" s="17">
        <v>783.10900000000004</v>
      </c>
      <c r="V46" s="17">
        <v>779.904</v>
      </c>
      <c r="W46" s="17">
        <v>749.77599999999995</v>
      </c>
      <c r="X46" s="17">
        <v>662.33399999999995</v>
      </c>
      <c r="Y46" s="17">
        <v>834.79</v>
      </c>
      <c r="Z46" s="17">
        <v>804.26300000000003</v>
      </c>
      <c r="AA46" s="17">
        <v>833.09500000000003</v>
      </c>
      <c r="AB46" s="17">
        <v>688.98099999999999</v>
      </c>
      <c r="AC46" s="17">
        <v>801.61099999999999</v>
      </c>
      <c r="AD46" s="17">
        <v>801.23299999999995</v>
      </c>
      <c r="AE46" s="17">
        <v>691.26900000000001</v>
      </c>
      <c r="AF46" s="17">
        <v>820.24900000000002</v>
      </c>
      <c r="AG46" s="17">
        <v>802.68399999999997</v>
      </c>
      <c r="AH46" s="17">
        <v>780.351</v>
      </c>
      <c r="AI46" s="17">
        <v>786.77499999999998</v>
      </c>
      <c r="AJ46" s="17">
        <v>641.93899999999996</v>
      </c>
      <c r="AK46" s="17">
        <v>810.05700000000002</v>
      </c>
      <c r="AL46" s="17">
        <v>761.721</v>
      </c>
      <c r="AM46" s="17">
        <v>766.80100000000004</v>
      </c>
      <c r="AN46" s="17">
        <v>440.21499999999997</v>
      </c>
      <c r="AO46" s="17">
        <v>546.41099999999994</v>
      </c>
      <c r="AP46" s="17"/>
    </row>
    <row r="47" spans="1:42" x14ac:dyDescent="0.35">
      <c r="A47" s="17"/>
      <c r="B47" s="17">
        <v>692.70299999999997</v>
      </c>
      <c r="C47" s="17">
        <v>789.92200000000003</v>
      </c>
      <c r="D47" s="17">
        <v>698.721</v>
      </c>
      <c r="E47" s="17">
        <v>728.59500000000003</v>
      </c>
      <c r="F47" s="17">
        <v>781.79499999999996</v>
      </c>
      <c r="G47" s="17">
        <v>745.61599999999999</v>
      </c>
      <c r="H47" s="17">
        <v>874.06100000000004</v>
      </c>
      <c r="I47" s="17">
        <v>845.82600000000002</v>
      </c>
      <c r="J47" s="17">
        <v>646.30899999999997</v>
      </c>
      <c r="K47" s="17">
        <v>641.87599999999998</v>
      </c>
      <c r="L47" s="17">
        <v>742.06299999999999</v>
      </c>
      <c r="M47" s="17">
        <v>754.91300000000001</v>
      </c>
      <c r="N47" s="17">
        <v>666.31299999999999</v>
      </c>
      <c r="O47" s="17">
        <v>640.697</v>
      </c>
      <c r="P47" s="17">
        <v>765.63599999999997</v>
      </c>
      <c r="Q47" s="17">
        <v>682.84799999999996</v>
      </c>
      <c r="R47" s="17">
        <v>653.36400000000003</v>
      </c>
      <c r="S47" s="17">
        <v>867.803</v>
      </c>
      <c r="T47" s="17">
        <v>828.54399999999998</v>
      </c>
      <c r="U47" s="17">
        <v>809.50699999999995</v>
      </c>
      <c r="V47" s="17">
        <v>802.01</v>
      </c>
      <c r="W47" s="17">
        <v>759.81100000000004</v>
      </c>
      <c r="X47" s="17">
        <v>663.33799999999997</v>
      </c>
      <c r="Y47" s="17">
        <v>840.36099999999999</v>
      </c>
      <c r="Z47" s="17">
        <v>811.49300000000005</v>
      </c>
      <c r="AA47" s="17">
        <v>861.10799999999995</v>
      </c>
      <c r="AB47" s="17">
        <v>693.82500000000005</v>
      </c>
      <c r="AC47" s="17">
        <v>806.73400000000004</v>
      </c>
      <c r="AD47" s="17">
        <v>802.26900000000001</v>
      </c>
      <c r="AE47" s="17">
        <v>709.79399999999998</v>
      </c>
      <c r="AF47" s="17">
        <v>823.27099999999996</v>
      </c>
      <c r="AG47" s="17">
        <v>804.88</v>
      </c>
      <c r="AH47" s="17">
        <v>789.07799999999997</v>
      </c>
      <c r="AI47" s="17">
        <v>795.46900000000005</v>
      </c>
      <c r="AJ47" s="17">
        <v>650.05100000000004</v>
      </c>
      <c r="AK47" s="17">
        <v>814.79</v>
      </c>
      <c r="AL47" s="17">
        <v>764.86599999999999</v>
      </c>
      <c r="AM47" s="17">
        <v>797.75300000000004</v>
      </c>
      <c r="AN47" s="17">
        <v>443.72899999999998</v>
      </c>
      <c r="AO47" s="17">
        <v>547.94200000000001</v>
      </c>
      <c r="AP47" s="17"/>
    </row>
    <row r="48" spans="1:42" x14ac:dyDescent="0.35">
      <c r="A48" s="17"/>
      <c r="B48" s="17">
        <v>695.13199999999995</v>
      </c>
      <c r="C48" s="17">
        <v>792.18299999999999</v>
      </c>
      <c r="D48" s="17">
        <v>712.48699999999997</v>
      </c>
      <c r="E48" s="17">
        <v>733.61099999999999</v>
      </c>
      <c r="F48" s="17">
        <v>787.85500000000002</v>
      </c>
      <c r="G48" s="17">
        <v>746.69100000000003</v>
      </c>
      <c r="H48" s="17">
        <v>906.89400000000001</v>
      </c>
      <c r="I48" s="17">
        <v>862.88</v>
      </c>
      <c r="J48" s="17">
        <v>668.38499999999999</v>
      </c>
      <c r="K48" s="17">
        <v>654.62599999999998</v>
      </c>
      <c r="L48" s="17">
        <v>744.49300000000005</v>
      </c>
      <c r="M48" s="17">
        <v>786.80399999999997</v>
      </c>
      <c r="N48" s="17">
        <v>668.89400000000001</v>
      </c>
      <c r="O48" s="17">
        <v>651.51900000000001</v>
      </c>
      <c r="P48" s="17">
        <v>766.38499999999999</v>
      </c>
      <c r="Q48" s="17">
        <v>684.64</v>
      </c>
      <c r="R48" s="17">
        <v>663.53399999999999</v>
      </c>
      <c r="S48" s="17">
        <v>868.149</v>
      </c>
      <c r="T48" s="17">
        <v>847.83299999999997</v>
      </c>
      <c r="U48" s="17">
        <v>815.01099999999997</v>
      </c>
      <c r="V48" s="17">
        <v>811.30799999999999</v>
      </c>
      <c r="W48" s="17">
        <v>761.35900000000004</v>
      </c>
      <c r="X48" s="17">
        <v>680.02</v>
      </c>
      <c r="Y48" s="17">
        <v>842.81899999999996</v>
      </c>
      <c r="Z48" s="17">
        <v>825.5</v>
      </c>
      <c r="AA48" s="17">
        <v>872.42899999999997</v>
      </c>
      <c r="AB48" s="17">
        <v>693.84</v>
      </c>
      <c r="AC48" s="17">
        <v>822.14099999999996</v>
      </c>
      <c r="AD48" s="17">
        <v>812.90200000000004</v>
      </c>
      <c r="AE48" s="17">
        <v>713.31100000000004</v>
      </c>
      <c r="AF48" s="17">
        <v>828.72799999999995</v>
      </c>
      <c r="AG48" s="17">
        <v>807.42600000000004</v>
      </c>
      <c r="AH48" s="17">
        <v>792.78099999999995</v>
      </c>
      <c r="AI48" s="17">
        <v>808.26700000000005</v>
      </c>
      <c r="AJ48" s="17">
        <v>656.36599999999999</v>
      </c>
      <c r="AK48" s="17">
        <v>815.37599999999998</v>
      </c>
      <c r="AL48" s="17">
        <v>775.35900000000004</v>
      </c>
      <c r="AM48" s="17">
        <v>812.49699999999996</v>
      </c>
      <c r="AN48" s="17">
        <v>444.22500000000002</v>
      </c>
      <c r="AO48" s="17">
        <v>548.67499999999995</v>
      </c>
      <c r="AP48" s="17"/>
    </row>
    <row r="49" spans="1:42" x14ac:dyDescent="0.35">
      <c r="A49" s="17"/>
      <c r="B49" s="17">
        <v>697.38900000000001</v>
      </c>
      <c r="C49" s="17">
        <v>803.1</v>
      </c>
      <c r="D49" s="17">
        <v>715.39599999999996</v>
      </c>
      <c r="E49" s="17">
        <v>740.93700000000001</v>
      </c>
      <c r="F49" s="17">
        <v>799.09400000000005</v>
      </c>
      <c r="G49" s="17">
        <v>754.52200000000005</v>
      </c>
      <c r="H49" s="17">
        <v>918.60799999999995</v>
      </c>
      <c r="I49" s="17">
        <v>864.99199999999996</v>
      </c>
      <c r="J49" s="17">
        <v>672.59100000000001</v>
      </c>
      <c r="K49" s="17">
        <v>656.86900000000003</v>
      </c>
      <c r="L49" s="17">
        <v>745.27599999999995</v>
      </c>
      <c r="M49" s="17">
        <v>789.44399999999996</v>
      </c>
      <c r="N49" s="17">
        <v>669.61</v>
      </c>
      <c r="O49" s="17">
        <v>657.66099999999994</v>
      </c>
      <c r="P49" s="17">
        <v>775.73400000000004</v>
      </c>
      <c r="Q49" s="17">
        <v>707.92899999999997</v>
      </c>
      <c r="R49" s="17">
        <v>666.82100000000003</v>
      </c>
      <c r="S49" s="17">
        <v>870.45899999999995</v>
      </c>
      <c r="T49" s="17">
        <v>851.26</v>
      </c>
      <c r="U49" s="17">
        <v>838.67499999999995</v>
      </c>
      <c r="V49" s="17">
        <v>826.89</v>
      </c>
      <c r="W49" s="17">
        <v>763.89300000000003</v>
      </c>
      <c r="X49" s="17">
        <v>691.31200000000001</v>
      </c>
      <c r="Y49" s="17">
        <v>850.42600000000004</v>
      </c>
      <c r="Z49" s="17">
        <v>828.226</v>
      </c>
      <c r="AA49" s="17">
        <v>886.24199999999996</v>
      </c>
      <c r="AB49" s="17">
        <v>712.41399999999999</v>
      </c>
      <c r="AC49" s="17">
        <v>839.66099999999994</v>
      </c>
      <c r="AD49" s="17">
        <v>820.24199999999996</v>
      </c>
      <c r="AE49" s="17">
        <v>718.28399999999999</v>
      </c>
      <c r="AF49" s="17">
        <v>829.11800000000005</v>
      </c>
      <c r="AG49" s="17">
        <v>812.10299999999995</v>
      </c>
      <c r="AH49" s="17">
        <v>793.58299999999997</v>
      </c>
      <c r="AI49" s="17">
        <v>809.53599999999994</v>
      </c>
      <c r="AJ49" s="17">
        <v>666.63699999999994</v>
      </c>
      <c r="AK49" s="17">
        <v>829.11199999999997</v>
      </c>
      <c r="AL49" s="17">
        <v>784.39</v>
      </c>
      <c r="AM49" s="17">
        <v>837.02599999999995</v>
      </c>
      <c r="AN49" s="17">
        <v>451.54</v>
      </c>
      <c r="AO49" s="17">
        <v>552.18899999999996</v>
      </c>
      <c r="AP49" s="17"/>
    </row>
    <row r="50" spans="1:42" x14ac:dyDescent="0.35">
      <c r="A50" s="17"/>
      <c r="B50" s="17">
        <v>697.56399999999996</v>
      </c>
      <c r="C50" s="17">
        <v>809.346</v>
      </c>
      <c r="D50" s="17">
        <v>717.40499999999997</v>
      </c>
      <c r="E50" s="17">
        <v>754.93100000000004</v>
      </c>
      <c r="F50" s="17">
        <v>808.73199999999997</v>
      </c>
      <c r="G50" s="17">
        <v>757.67600000000004</v>
      </c>
      <c r="H50" s="17">
        <v>923.96199999999999</v>
      </c>
      <c r="I50" s="17">
        <v>869.24800000000005</v>
      </c>
      <c r="J50" s="17">
        <v>695.68399999999997</v>
      </c>
      <c r="K50" s="17">
        <v>675.428</v>
      </c>
      <c r="L50" s="17">
        <v>757.03499999999997</v>
      </c>
      <c r="M50" s="17">
        <v>795.02499999999998</v>
      </c>
      <c r="N50" s="17">
        <v>673.11800000000005</v>
      </c>
      <c r="O50" s="17">
        <v>661.66</v>
      </c>
      <c r="P50" s="17">
        <v>777.55200000000002</v>
      </c>
      <c r="Q50" s="17">
        <v>720.61599999999999</v>
      </c>
      <c r="R50" s="17">
        <v>676.88099999999997</v>
      </c>
      <c r="S50" s="17">
        <v>872.22500000000002</v>
      </c>
      <c r="T50" s="17">
        <v>856.50400000000002</v>
      </c>
      <c r="U50" s="17">
        <v>839.80799999999999</v>
      </c>
      <c r="V50" s="17">
        <v>835.37400000000002</v>
      </c>
      <c r="W50" s="17">
        <v>767.76700000000005</v>
      </c>
      <c r="X50" s="17">
        <v>713.14300000000003</v>
      </c>
      <c r="Y50" s="17">
        <v>851.65700000000004</v>
      </c>
      <c r="Z50" s="17">
        <v>838.63699999999994</v>
      </c>
      <c r="AA50" s="17">
        <v>890.47900000000004</v>
      </c>
      <c r="AB50" s="17">
        <v>718.91200000000003</v>
      </c>
      <c r="AC50" s="17">
        <v>854.22699999999998</v>
      </c>
      <c r="AD50" s="17">
        <v>830.22199999999998</v>
      </c>
      <c r="AE50" s="17">
        <v>721.24900000000002</v>
      </c>
      <c r="AF50" s="17">
        <v>833.35400000000004</v>
      </c>
      <c r="AG50" s="17">
        <v>820.33600000000001</v>
      </c>
      <c r="AH50" s="17">
        <v>793.66499999999996</v>
      </c>
      <c r="AI50" s="17">
        <v>811.26300000000003</v>
      </c>
      <c r="AJ50" s="17">
        <v>689.10699999999997</v>
      </c>
      <c r="AK50" s="17">
        <v>832.85299999999995</v>
      </c>
      <c r="AL50" s="17">
        <v>799.35799999999995</v>
      </c>
      <c r="AM50" s="17">
        <v>841.51900000000001</v>
      </c>
      <c r="AN50" s="17">
        <v>452.35899999999998</v>
      </c>
      <c r="AO50" s="17">
        <v>554.303</v>
      </c>
      <c r="AP50" s="17"/>
    </row>
    <row r="51" spans="1:42" x14ac:dyDescent="0.35">
      <c r="A51" s="17"/>
      <c r="B51" s="17">
        <v>703.70600000000002</v>
      </c>
      <c r="C51" s="17">
        <v>827.95399999999995</v>
      </c>
      <c r="D51" s="17">
        <v>718.08199999999999</v>
      </c>
      <c r="E51" s="17">
        <v>757.11699999999996</v>
      </c>
      <c r="F51" s="17">
        <v>816.73800000000006</v>
      </c>
      <c r="G51" s="17">
        <v>760.49800000000005</v>
      </c>
      <c r="H51" s="17">
        <v>928.86</v>
      </c>
      <c r="I51" s="17">
        <v>872.42899999999997</v>
      </c>
      <c r="J51" s="17">
        <v>703.16700000000003</v>
      </c>
      <c r="K51" s="17">
        <v>676.14400000000001</v>
      </c>
      <c r="L51" s="17">
        <v>766.54899999999998</v>
      </c>
      <c r="M51" s="17">
        <v>800.09199999999998</v>
      </c>
      <c r="N51" s="17">
        <v>674.99800000000005</v>
      </c>
      <c r="O51" s="17">
        <v>664.94399999999996</v>
      </c>
      <c r="P51" s="17">
        <v>825.94</v>
      </c>
      <c r="Q51" s="17">
        <v>733.78099999999995</v>
      </c>
      <c r="R51" s="17">
        <v>678.81200000000001</v>
      </c>
      <c r="S51" s="17">
        <v>880.00300000000004</v>
      </c>
      <c r="T51" s="17">
        <v>865.75199999999995</v>
      </c>
      <c r="U51" s="17">
        <v>849.24699999999996</v>
      </c>
      <c r="V51" s="17">
        <v>837.91700000000003</v>
      </c>
      <c r="W51" s="17">
        <v>781.35400000000004</v>
      </c>
      <c r="X51" s="17">
        <v>714.84500000000003</v>
      </c>
      <c r="Y51" s="17">
        <v>852.53599999999994</v>
      </c>
      <c r="Z51" s="17">
        <v>846.995</v>
      </c>
      <c r="AA51" s="17">
        <v>900.45799999999997</v>
      </c>
      <c r="AB51" s="17">
        <v>725.56</v>
      </c>
      <c r="AC51" s="17">
        <v>881.72900000000004</v>
      </c>
      <c r="AD51" s="17">
        <v>833.87199999999996</v>
      </c>
      <c r="AE51" s="17">
        <v>729.89</v>
      </c>
      <c r="AF51" s="17">
        <v>856.99699999999996</v>
      </c>
      <c r="AG51" s="17">
        <v>836.28</v>
      </c>
      <c r="AH51" s="17">
        <v>799.66700000000003</v>
      </c>
      <c r="AI51" s="17">
        <v>812.54899999999998</v>
      </c>
      <c r="AJ51" s="17">
        <v>695.83900000000006</v>
      </c>
      <c r="AK51" s="17">
        <v>838.82600000000002</v>
      </c>
      <c r="AL51" s="17">
        <v>800.01099999999997</v>
      </c>
      <c r="AM51" s="17">
        <v>842.50900000000001</v>
      </c>
      <c r="AN51" s="17">
        <v>457.971</v>
      </c>
      <c r="AO51" s="17">
        <v>574.33699999999999</v>
      </c>
      <c r="AP51" s="17"/>
    </row>
    <row r="52" spans="1:42" x14ac:dyDescent="0.35">
      <c r="A52" s="17"/>
      <c r="B52" s="17">
        <v>705.44799999999998</v>
      </c>
      <c r="C52" s="17">
        <v>830.995</v>
      </c>
      <c r="D52" s="17">
        <v>718.37599999999998</v>
      </c>
      <c r="E52" s="17">
        <v>758.78599999999994</v>
      </c>
      <c r="F52" s="17">
        <v>825.16899999999998</v>
      </c>
      <c r="G52" s="17">
        <v>785.37099999999998</v>
      </c>
      <c r="H52" s="17">
        <v>931.19100000000003</v>
      </c>
      <c r="I52" s="17">
        <v>884.50900000000001</v>
      </c>
      <c r="J52" s="17">
        <v>710.005</v>
      </c>
      <c r="K52" s="17">
        <v>697.45500000000004</v>
      </c>
      <c r="L52" s="17">
        <v>770.96600000000001</v>
      </c>
      <c r="M52" s="17">
        <v>810.30100000000004</v>
      </c>
      <c r="N52" s="17">
        <v>675.03800000000001</v>
      </c>
      <c r="O52" s="17">
        <v>667.58100000000002</v>
      </c>
      <c r="P52" s="17">
        <v>826.58199999999999</v>
      </c>
      <c r="Q52" s="17">
        <v>746.30200000000002</v>
      </c>
      <c r="R52" s="17">
        <v>701.649</v>
      </c>
      <c r="S52" s="17">
        <v>882.322</v>
      </c>
      <c r="T52" s="17">
        <v>868.04200000000003</v>
      </c>
      <c r="U52" s="17">
        <v>853.15499999999997</v>
      </c>
      <c r="V52" s="17">
        <v>847.58299999999997</v>
      </c>
      <c r="W52" s="17">
        <v>784.15899999999999</v>
      </c>
      <c r="X52" s="17">
        <v>727.01400000000001</v>
      </c>
      <c r="Y52" s="17">
        <v>861.67200000000003</v>
      </c>
      <c r="Z52" s="17">
        <v>849.428</v>
      </c>
      <c r="AA52" s="17">
        <v>914.63900000000001</v>
      </c>
      <c r="AB52" s="17">
        <v>729.69100000000003</v>
      </c>
      <c r="AC52" s="17">
        <v>887.82399999999996</v>
      </c>
      <c r="AD52" s="17">
        <v>837.596</v>
      </c>
      <c r="AE52" s="17">
        <v>735.76599999999996</v>
      </c>
      <c r="AF52" s="17">
        <v>866.93499999999995</v>
      </c>
      <c r="AG52" s="17">
        <v>837.44399999999996</v>
      </c>
      <c r="AH52" s="17">
        <v>806.125</v>
      </c>
      <c r="AI52" s="17">
        <v>819.16</v>
      </c>
      <c r="AJ52" s="17">
        <v>696.81899999999996</v>
      </c>
      <c r="AK52" s="17">
        <v>844.41200000000003</v>
      </c>
      <c r="AL52" s="17">
        <v>802.745</v>
      </c>
      <c r="AM52" s="17">
        <v>848.43399999999997</v>
      </c>
      <c r="AN52" s="17">
        <v>463.51499999999999</v>
      </c>
      <c r="AO52" s="17">
        <v>577.28</v>
      </c>
      <c r="AP52" s="17"/>
    </row>
    <row r="53" spans="1:42" x14ac:dyDescent="0.35">
      <c r="A53" s="17"/>
      <c r="B53" s="17">
        <v>706.26400000000001</v>
      </c>
      <c r="C53" s="17">
        <v>838.77300000000002</v>
      </c>
      <c r="D53" s="17">
        <v>727.98299999999995</v>
      </c>
      <c r="E53" s="17">
        <v>789.40599999999995</v>
      </c>
      <c r="F53" s="17">
        <v>828.02300000000002</v>
      </c>
      <c r="G53" s="17">
        <v>787.14200000000005</v>
      </c>
      <c r="H53" s="17">
        <v>931.36099999999999</v>
      </c>
      <c r="I53" s="17">
        <v>918.471</v>
      </c>
      <c r="J53" s="17">
        <v>724.41499999999996</v>
      </c>
      <c r="K53" s="17">
        <v>718.65700000000004</v>
      </c>
      <c r="L53" s="17">
        <v>774.35799999999995</v>
      </c>
      <c r="M53" s="17">
        <v>818.36699999999996</v>
      </c>
      <c r="N53" s="17">
        <v>690.46500000000003</v>
      </c>
      <c r="O53" s="17">
        <v>670.88400000000001</v>
      </c>
      <c r="P53" s="17">
        <v>831.95399999999995</v>
      </c>
      <c r="Q53" s="17">
        <v>754.53899999999999</v>
      </c>
      <c r="R53" s="17">
        <v>707.55100000000004</v>
      </c>
      <c r="S53" s="17">
        <v>888.80100000000004</v>
      </c>
      <c r="T53" s="17">
        <v>869.86400000000003</v>
      </c>
      <c r="U53" s="17">
        <v>861.20399999999995</v>
      </c>
      <c r="V53" s="17">
        <v>868.19600000000003</v>
      </c>
      <c r="W53" s="17">
        <v>794.41</v>
      </c>
      <c r="X53" s="17">
        <v>750.25300000000004</v>
      </c>
      <c r="Y53" s="17">
        <v>866.70299999999997</v>
      </c>
      <c r="Z53" s="17">
        <v>851.28300000000002</v>
      </c>
      <c r="AA53" s="17">
        <v>915.81200000000001</v>
      </c>
      <c r="AB53" s="17">
        <v>736.89700000000005</v>
      </c>
      <c r="AC53" s="17">
        <v>907.73900000000003</v>
      </c>
      <c r="AD53" s="17">
        <v>839.83799999999997</v>
      </c>
      <c r="AE53" s="17">
        <v>741.72299999999996</v>
      </c>
      <c r="AF53" s="17">
        <v>890.41600000000005</v>
      </c>
      <c r="AG53" s="17">
        <v>840.85900000000004</v>
      </c>
      <c r="AH53" s="17">
        <v>812.32899999999995</v>
      </c>
      <c r="AI53" s="17">
        <v>820.09299999999996</v>
      </c>
      <c r="AJ53" s="17">
        <v>697.14</v>
      </c>
      <c r="AK53" s="17">
        <v>845.83</v>
      </c>
      <c r="AL53" s="17">
        <v>810.79399999999998</v>
      </c>
      <c r="AM53" s="17">
        <v>850.54899999999998</v>
      </c>
      <c r="AN53" s="17">
        <v>469.09300000000002</v>
      </c>
      <c r="AO53" s="17">
        <v>584.99599999999998</v>
      </c>
      <c r="AP53" s="17"/>
    </row>
    <row r="54" spans="1:42" x14ac:dyDescent="0.35">
      <c r="A54" s="17"/>
      <c r="B54" s="17">
        <v>719.47400000000005</v>
      </c>
      <c r="C54" s="17">
        <v>842.19799999999998</v>
      </c>
      <c r="D54" s="17">
        <v>738.59199999999998</v>
      </c>
      <c r="E54" s="17">
        <v>790.15300000000002</v>
      </c>
      <c r="F54" s="17">
        <v>828.88</v>
      </c>
      <c r="G54" s="17">
        <v>818.41300000000001</v>
      </c>
      <c r="H54" s="17">
        <v>932.46699999999998</v>
      </c>
      <c r="I54" s="17">
        <v>921.38599999999997</v>
      </c>
      <c r="J54" s="17">
        <v>725.39800000000002</v>
      </c>
      <c r="K54" s="17">
        <v>721.93499999999995</v>
      </c>
      <c r="L54" s="17">
        <v>779.37199999999996</v>
      </c>
      <c r="M54" s="17">
        <v>824.86199999999997</v>
      </c>
      <c r="N54" s="17">
        <v>692.61</v>
      </c>
      <c r="O54" s="17">
        <v>674.34500000000003</v>
      </c>
      <c r="P54" s="17">
        <v>838.01700000000005</v>
      </c>
      <c r="Q54" s="17">
        <v>762.74800000000005</v>
      </c>
      <c r="R54" s="17">
        <v>719.59299999999996</v>
      </c>
      <c r="S54" s="17">
        <v>892.44</v>
      </c>
      <c r="T54" s="17">
        <v>870.14099999999996</v>
      </c>
      <c r="U54" s="17">
        <v>870.173</v>
      </c>
      <c r="V54" s="17">
        <v>874.70600000000002</v>
      </c>
      <c r="W54" s="17">
        <v>796.75900000000001</v>
      </c>
      <c r="X54" s="17">
        <v>761.82</v>
      </c>
      <c r="Y54" s="17">
        <v>867.43700000000001</v>
      </c>
      <c r="Z54" s="17">
        <v>857.822</v>
      </c>
      <c r="AA54" s="17">
        <v>924.92600000000004</v>
      </c>
      <c r="AB54" s="17">
        <v>745.52800000000002</v>
      </c>
      <c r="AC54" s="17">
        <v>907.91300000000001</v>
      </c>
      <c r="AD54" s="17">
        <v>849.27800000000002</v>
      </c>
      <c r="AE54" s="17">
        <v>748.39700000000005</v>
      </c>
      <c r="AF54" s="17">
        <v>909.45699999999999</v>
      </c>
      <c r="AG54" s="17">
        <v>845.178</v>
      </c>
      <c r="AH54" s="17">
        <v>816.78899999999999</v>
      </c>
      <c r="AI54" s="17">
        <v>822.19799999999998</v>
      </c>
      <c r="AJ54" s="17">
        <v>723.173</v>
      </c>
      <c r="AK54" s="17">
        <v>852.38199999999995</v>
      </c>
      <c r="AL54" s="17">
        <v>817.73699999999997</v>
      </c>
      <c r="AM54" s="17">
        <v>851.8</v>
      </c>
      <c r="AN54" s="17">
        <v>477.8</v>
      </c>
      <c r="AO54" s="17">
        <v>587.23</v>
      </c>
      <c r="AP54" s="17"/>
    </row>
    <row r="55" spans="1:42" x14ac:dyDescent="0.35">
      <c r="A55" s="17"/>
      <c r="B55" s="17">
        <v>728.73</v>
      </c>
      <c r="C55" s="17">
        <v>842.78300000000002</v>
      </c>
      <c r="D55" s="17">
        <v>743.51700000000005</v>
      </c>
      <c r="E55" s="17">
        <v>797.63199999999995</v>
      </c>
      <c r="F55" s="17">
        <v>832.14499999999998</v>
      </c>
      <c r="G55" s="17">
        <v>818.44500000000005</v>
      </c>
      <c r="H55" s="17">
        <v>943.73699999999997</v>
      </c>
      <c r="I55" s="17">
        <v>927.07399999999996</v>
      </c>
      <c r="J55" s="17">
        <v>733.07100000000003</v>
      </c>
      <c r="K55" s="17">
        <v>746.46799999999996</v>
      </c>
      <c r="L55" s="17">
        <v>787.101</v>
      </c>
      <c r="M55" s="17">
        <v>836.77200000000005</v>
      </c>
      <c r="N55" s="17">
        <v>698.87</v>
      </c>
      <c r="O55" s="17">
        <v>683.24800000000005</v>
      </c>
      <c r="P55" s="17">
        <v>859.74800000000005</v>
      </c>
      <c r="Q55" s="17">
        <v>765.62800000000004</v>
      </c>
      <c r="R55" s="17">
        <v>721.75099999999998</v>
      </c>
      <c r="S55" s="17">
        <v>899.05399999999997</v>
      </c>
      <c r="T55" s="17">
        <v>875.57500000000005</v>
      </c>
      <c r="U55" s="17">
        <v>875.86900000000003</v>
      </c>
      <c r="V55" s="17">
        <v>881.77200000000005</v>
      </c>
      <c r="W55" s="17">
        <v>798.41899999999998</v>
      </c>
      <c r="X55" s="17">
        <v>766.55399999999997</v>
      </c>
      <c r="Y55" s="17">
        <v>873.38599999999997</v>
      </c>
      <c r="Z55" s="17">
        <v>861.04</v>
      </c>
      <c r="AA55" s="17">
        <v>931.02800000000002</v>
      </c>
      <c r="AB55" s="17">
        <v>747.78</v>
      </c>
      <c r="AC55" s="17">
        <v>915.65200000000004</v>
      </c>
      <c r="AD55" s="17">
        <v>850.35799999999995</v>
      </c>
      <c r="AE55" s="17">
        <v>763.05499999999995</v>
      </c>
      <c r="AF55" s="17">
        <v>916.96500000000003</v>
      </c>
      <c r="AG55" s="17">
        <v>846.53</v>
      </c>
      <c r="AH55" s="17">
        <v>820.44600000000003</v>
      </c>
      <c r="AI55" s="17">
        <v>832.04700000000003</v>
      </c>
      <c r="AJ55" s="17">
        <v>723.38400000000001</v>
      </c>
      <c r="AK55" s="17">
        <v>854.29399999999998</v>
      </c>
      <c r="AL55" s="17">
        <v>824.346</v>
      </c>
      <c r="AM55" s="17">
        <v>863.96400000000006</v>
      </c>
      <c r="AN55" s="17">
        <v>506.875</v>
      </c>
      <c r="AO55" s="17">
        <v>602.08500000000004</v>
      </c>
      <c r="AP55" s="17"/>
    </row>
    <row r="56" spans="1:42" x14ac:dyDescent="0.35">
      <c r="A56" s="17"/>
      <c r="B56" s="17">
        <v>731.33399999999995</v>
      </c>
      <c r="C56" s="17">
        <v>848.31899999999996</v>
      </c>
      <c r="D56" s="17">
        <v>745.09900000000005</v>
      </c>
      <c r="E56" s="17">
        <v>811.78200000000004</v>
      </c>
      <c r="F56" s="17">
        <v>832.49699999999996</v>
      </c>
      <c r="G56" s="17">
        <v>822.67200000000003</v>
      </c>
      <c r="H56" s="17">
        <v>944.09799999999996</v>
      </c>
      <c r="I56" s="17">
        <v>928.74699999999996</v>
      </c>
      <c r="J56" s="17">
        <v>733.48500000000001</v>
      </c>
      <c r="K56" s="17">
        <v>748.44600000000003</v>
      </c>
      <c r="L56" s="17">
        <v>792.625</v>
      </c>
      <c r="M56" s="17">
        <v>837.44</v>
      </c>
      <c r="N56" s="17">
        <v>700.03</v>
      </c>
      <c r="O56" s="17">
        <v>699.19399999999996</v>
      </c>
      <c r="P56" s="17">
        <v>859.94100000000003</v>
      </c>
      <c r="Q56" s="17">
        <v>772.56399999999996</v>
      </c>
      <c r="R56" s="17">
        <v>734.44899999999996</v>
      </c>
      <c r="S56" s="17">
        <v>905.88400000000001</v>
      </c>
      <c r="T56" s="17">
        <v>876.67100000000005</v>
      </c>
      <c r="U56" s="17">
        <v>919.41200000000003</v>
      </c>
      <c r="V56" s="17">
        <v>888.56</v>
      </c>
      <c r="W56" s="17">
        <v>842.52800000000002</v>
      </c>
      <c r="X56" s="17">
        <v>769.60299999999995</v>
      </c>
      <c r="Y56" s="17">
        <v>880.14700000000005</v>
      </c>
      <c r="Z56" s="17">
        <v>861.23400000000004</v>
      </c>
      <c r="AA56" s="17">
        <v>932.91399999999999</v>
      </c>
      <c r="AB56" s="17">
        <v>749.42100000000005</v>
      </c>
      <c r="AC56" s="17">
        <v>916.43499999999995</v>
      </c>
      <c r="AD56" s="17">
        <v>868.47199999999998</v>
      </c>
      <c r="AE56" s="17">
        <v>768.78</v>
      </c>
      <c r="AF56" s="17">
        <v>931.41800000000001</v>
      </c>
      <c r="AG56" s="17">
        <v>854.38699999999994</v>
      </c>
      <c r="AH56" s="17">
        <v>821.90099999999995</v>
      </c>
      <c r="AI56" s="17">
        <v>833.58100000000002</v>
      </c>
      <c r="AJ56" s="17">
        <v>727.88499999999999</v>
      </c>
      <c r="AK56" s="17">
        <v>854.95600000000002</v>
      </c>
      <c r="AL56" s="17">
        <v>832.65499999999997</v>
      </c>
      <c r="AM56" s="17">
        <v>875.59100000000001</v>
      </c>
      <c r="AN56" s="17">
        <v>516.66</v>
      </c>
      <c r="AO56" s="17">
        <v>617.91399999999999</v>
      </c>
      <c r="AP56" s="17"/>
    </row>
    <row r="57" spans="1:42" x14ac:dyDescent="0.35">
      <c r="A57" s="17"/>
      <c r="B57" s="17">
        <v>737.29399999999998</v>
      </c>
      <c r="C57" s="17">
        <v>850.827</v>
      </c>
      <c r="D57" s="17">
        <v>748.22900000000004</v>
      </c>
      <c r="E57" s="17">
        <v>820.33600000000001</v>
      </c>
      <c r="F57" s="17">
        <v>835.92100000000005</v>
      </c>
      <c r="G57" s="17">
        <v>831.46199999999999</v>
      </c>
      <c r="H57" s="17">
        <v>950.15599999999995</v>
      </c>
      <c r="I57" s="17">
        <v>928.76599999999996</v>
      </c>
      <c r="J57" s="17">
        <v>735.63800000000003</v>
      </c>
      <c r="K57" s="17">
        <v>750.5</v>
      </c>
      <c r="L57" s="17">
        <v>807.58</v>
      </c>
      <c r="M57" s="17">
        <v>850.24400000000003</v>
      </c>
      <c r="N57" s="17">
        <v>700.221</v>
      </c>
      <c r="O57" s="17">
        <v>704.29600000000005</v>
      </c>
      <c r="P57" s="17">
        <v>878.02099999999996</v>
      </c>
      <c r="Q57" s="17">
        <v>790.33799999999997</v>
      </c>
      <c r="R57" s="17">
        <v>742.96100000000001</v>
      </c>
      <c r="S57" s="17">
        <v>930.19899999999996</v>
      </c>
      <c r="T57" s="17">
        <v>877.37099999999998</v>
      </c>
      <c r="U57" s="17">
        <v>922.59299999999996</v>
      </c>
      <c r="V57" s="17">
        <v>900.69500000000005</v>
      </c>
      <c r="W57" s="17">
        <v>843.14</v>
      </c>
      <c r="X57" s="17">
        <v>773.61800000000005</v>
      </c>
      <c r="Y57" s="17">
        <v>890.17899999999997</v>
      </c>
      <c r="Z57" s="17">
        <v>873.351</v>
      </c>
      <c r="AA57" s="17">
        <v>933.06299999999999</v>
      </c>
      <c r="AB57" s="17">
        <v>756.81100000000004</v>
      </c>
      <c r="AC57" s="17">
        <v>918.58199999999999</v>
      </c>
      <c r="AD57" s="17">
        <v>879.28899999999999</v>
      </c>
      <c r="AE57" s="17">
        <v>790.99</v>
      </c>
      <c r="AF57" s="17">
        <v>941.17700000000002</v>
      </c>
      <c r="AG57" s="17">
        <v>855.40300000000002</v>
      </c>
      <c r="AH57" s="17">
        <v>823.84</v>
      </c>
      <c r="AI57" s="17">
        <v>844.87699999999995</v>
      </c>
      <c r="AJ57" s="17">
        <v>732.25099999999998</v>
      </c>
      <c r="AK57" s="17">
        <v>866.79899999999998</v>
      </c>
      <c r="AL57" s="17">
        <v>839.726</v>
      </c>
      <c r="AM57" s="17">
        <v>881.10299999999995</v>
      </c>
      <c r="AN57" s="17">
        <v>524.15700000000004</v>
      </c>
      <c r="AO57" s="17">
        <v>638.71</v>
      </c>
      <c r="AP57" s="17"/>
    </row>
    <row r="58" spans="1:42" x14ac:dyDescent="0.35">
      <c r="A58" s="17"/>
      <c r="B58" s="17">
        <v>741.73500000000001</v>
      </c>
      <c r="C58" s="17">
        <v>854.36900000000003</v>
      </c>
      <c r="D58" s="17">
        <v>749.029</v>
      </c>
      <c r="E58" s="17">
        <v>822.18100000000004</v>
      </c>
      <c r="F58" s="17">
        <v>842.58799999999997</v>
      </c>
      <c r="G58" s="17">
        <v>832.99199999999996</v>
      </c>
      <c r="H58" s="17">
        <v>953.87599999999998</v>
      </c>
      <c r="I58" s="17">
        <v>930.39200000000005</v>
      </c>
      <c r="J58" s="17">
        <v>738.85500000000002</v>
      </c>
      <c r="K58" s="17">
        <v>750.97699999999998</v>
      </c>
      <c r="L58" s="17">
        <v>830.78800000000001</v>
      </c>
      <c r="M58" s="17">
        <v>852.28</v>
      </c>
      <c r="N58" s="17">
        <v>727.54</v>
      </c>
      <c r="O58" s="17">
        <v>720.15599999999995</v>
      </c>
      <c r="P58" s="17">
        <v>878.23400000000004</v>
      </c>
      <c r="Q58" s="17">
        <v>793.32899999999995</v>
      </c>
      <c r="R58" s="17">
        <v>743.21400000000006</v>
      </c>
      <c r="S58" s="17">
        <v>931.43600000000004</v>
      </c>
      <c r="T58" s="17">
        <v>886.73800000000006</v>
      </c>
      <c r="U58" s="17">
        <v>924.39599999999996</v>
      </c>
      <c r="V58" s="17">
        <v>902.74300000000005</v>
      </c>
      <c r="W58" s="17">
        <v>843.577</v>
      </c>
      <c r="X58" s="17">
        <v>781.71600000000001</v>
      </c>
      <c r="Y58" s="17">
        <v>894.38800000000003</v>
      </c>
      <c r="Z58" s="17">
        <v>876.55899999999997</v>
      </c>
      <c r="AA58" s="17">
        <v>976.19500000000005</v>
      </c>
      <c r="AB58" s="17">
        <v>761.14700000000005</v>
      </c>
      <c r="AC58" s="17">
        <v>925.14099999999996</v>
      </c>
      <c r="AD58" s="17">
        <v>887.70600000000002</v>
      </c>
      <c r="AE58" s="17">
        <v>809.71900000000005</v>
      </c>
      <c r="AF58" s="17">
        <v>949.97900000000004</v>
      </c>
      <c r="AG58" s="17">
        <v>870.23800000000006</v>
      </c>
      <c r="AH58" s="17">
        <v>833.048</v>
      </c>
      <c r="AI58" s="17">
        <v>845.77200000000005</v>
      </c>
      <c r="AJ58" s="17">
        <v>736.18100000000004</v>
      </c>
      <c r="AK58" s="17">
        <v>868.54700000000003</v>
      </c>
      <c r="AL58" s="17">
        <v>849.23699999999997</v>
      </c>
      <c r="AM58" s="17">
        <v>886.91800000000001</v>
      </c>
      <c r="AN58" s="17">
        <v>525.55200000000002</v>
      </c>
      <c r="AO58" s="17">
        <v>638.77</v>
      </c>
      <c r="AP58" s="17"/>
    </row>
    <row r="59" spans="1:42" x14ac:dyDescent="0.35">
      <c r="A59" s="17"/>
      <c r="B59" s="17">
        <v>744.00199999999995</v>
      </c>
      <c r="C59" s="17">
        <v>856.95299999999997</v>
      </c>
      <c r="D59" s="17">
        <v>774.67899999999997</v>
      </c>
      <c r="E59" s="17">
        <v>846.05100000000004</v>
      </c>
      <c r="F59" s="17">
        <v>862.82500000000005</v>
      </c>
      <c r="G59" s="17">
        <v>855.31700000000001</v>
      </c>
      <c r="H59" s="17">
        <v>959.07299999999998</v>
      </c>
      <c r="I59" s="17">
        <v>944.42499999999995</v>
      </c>
      <c r="J59" s="17">
        <v>752.10199999999998</v>
      </c>
      <c r="K59" s="17">
        <v>760.15</v>
      </c>
      <c r="L59" s="17">
        <v>831.42499999999995</v>
      </c>
      <c r="M59" s="17">
        <v>852.77200000000005</v>
      </c>
      <c r="N59" s="17">
        <v>728.26</v>
      </c>
      <c r="O59" s="17">
        <v>722.65899999999999</v>
      </c>
      <c r="P59" s="17">
        <v>889.625</v>
      </c>
      <c r="Q59" s="17">
        <v>810.95799999999997</v>
      </c>
      <c r="R59" s="17">
        <v>750.846</v>
      </c>
      <c r="S59" s="17">
        <v>934.78399999999999</v>
      </c>
      <c r="T59" s="17">
        <v>890.43700000000001</v>
      </c>
      <c r="U59" s="17">
        <v>931.36900000000003</v>
      </c>
      <c r="V59" s="17">
        <v>906.30200000000002</v>
      </c>
      <c r="W59" s="17">
        <v>849.82399999999996</v>
      </c>
      <c r="X59" s="17">
        <v>783.41399999999999</v>
      </c>
      <c r="Y59" s="17">
        <v>894.85400000000004</v>
      </c>
      <c r="Z59" s="17">
        <v>885.48599999999999</v>
      </c>
      <c r="AA59" s="17">
        <v>992.02200000000005</v>
      </c>
      <c r="AB59" s="17">
        <v>763.54700000000003</v>
      </c>
      <c r="AC59" s="17">
        <v>932.53099999999995</v>
      </c>
      <c r="AD59" s="17">
        <v>889.32100000000003</v>
      </c>
      <c r="AE59" s="17">
        <v>819.21500000000003</v>
      </c>
      <c r="AF59" s="17">
        <v>956.279</v>
      </c>
      <c r="AG59" s="17">
        <v>873.60500000000002</v>
      </c>
      <c r="AH59" s="17">
        <v>839.78099999999995</v>
      </c>
      <c r="AI59" s="17">
        <v>853.90700000000004</v>
      </c>
      <c r="AJ59" s="17">
        <v>738.34199999999998</v>
      </c>
      <c r="AK59" s="17">
        <v>879.06899999999996</v>
      </c>
      <c r="AL59" s="17">
        <v>852.18200000000002</v>
      </c>
      <c r="AM59" s="17">
        <v>887.68</v>
      </c>
      <c r="AN59" s="17">
        <v>526.71799999999996</v>
      </c>
      <c r="AO59" s="17">
        <v>641.05999999999995</v>
      </c>
      <c r="AP59" s="17"/>
    </row>
    <row r="60" spans="1:42" x14ac:dyDescent="0.35">
      <c r="A60" s="17"/>
      <c r="B60" s="17">
        <v>747.29200000000003</v>
      </c>
      <c r="C60" s="17">
        <v>865.38599999999997</v>
      </c>
      <c r="D60" s="17">
        <v>778.37400000000002</v>
      </c>
      <c r="E60" s="17">
        <v>849.00099999999998</v>
      </c>
      <c r="F60" s="17">
        <v>863.70799999999997</v>
      </c>
      <c r="G60" s="17">
        <v>861.72299999999996</v>
      </c>
      <c r="H60" s="17">
        <v>973.27200000000005</v>
      </c>
      <c r="I60" s="17">
        <v>947.20299999999997</v>
      </c>
      <c r="J60" s="17">
        <v>765.31899999999996</v>
      </c>
      <c r="K60" s="17">
        <v>760.68899999999996</v>
      </c>
      <c r="L60" s="17">
        <v>836.35599999999999</v>
      </c>
      <c r="M60" s="17">
        <v>856.29</v>
      </c>
      <c r="N60" s="17">
        <v>733.245</v>
      </c>
      <c r="O60" s="17">
        <v>767.43899999999996</v>
      </c>
      <c r="P60" s="17">
        <v>889.99400000000003</v>
      </c>
      <c r="Q60" s="17">
        <v>816.62</v>
      </c>
      <c r="R60" s="17">
        <v>756.13300000000004</v>
      </c>
      <c r="S60" s="17">
        <v>945.36800000000005</v>
      </c>
      <c r="T60" s="17">
        <v>890.94899999999996</v>
      </c>
      <c r="U60" s="17">
        <v>936.15099999999995</v>
      </c>
      <c r="V60" s="17">
        <v>908.14700000000005</v>
      </c>
      <c r="W60" s="17">
        <v>862.221</v>
      </c>
      <c r="X60" s="17">
        <v>785.24900000000002</v>
      </c>
      <c r="Y60" s="17">
        <v>895.65499999999997</v>
      </c>
      <c r="Z60" s="17">
        <v>894.90899999999999</v>
      </c>
      <c r="AA60" s="17">
        <v>993.20899999999995</v>
      </c>
      <c r="AB60" s="17">
        <v>769.702</v>
      </c>
      <c r="AC60" s="17">
        <v>935.04100000000005</v>
      </c>
      <c r="AD60" s="17">
        <v>891.84</v>
      </c>
      <c r="AE60" s="17">
        <v>820.27099999999996</v>
      </c>
      <c r="AF60" s="17">
        <v>957.14499999999998</v>
      </c>
      <c r="AG60" s="17">
        <v>878.41</v>
      </c>
      <c r="AH60" s="17">
        <v>840.32899999999995</v>
      </c>
      <c r="AI60" s="17">
        <v>861.53899999999999</v>
      </c>
      <c r="AJ60" s="17">
        <v>745.755</v>
      </c>
      <c r="AK60" s="17">
        <v>884.81399999999996</v>
      </c>
      <c r="AL60" s="17">
        <v>862.53599999999994</v>
      </c>
      <c r="AM60" s="17">
        <v>894.95100000000002</v>
      </c>
      <c r="AN60" s="17">
        <v>527.53099999999995</v>
      </c>
      <c r="AO60" s="17">
        <v>653.70100000000002</v>
      </c>
      <c r="AP60" s="17"/>
    </row>
    <row r="61" spans="1:42" x14ac:dyDescent="0.35">
      <c r="A61" s="17"/>
      <c r="B61" s="17">
        <v>769.94</v>
      </c>
      <c r="C61" s="17">
        <v>884.76199999999994</v>
      </c>
      <c r="D61" s="17">
        <v>778.93299999999999</v>
      </c>
      <c r="E61" s="17">
        <v>860.32899999999995</v>
      </c>
      <c r="F61" s="17">
        <v>864.803</v>
      </c>
      <c r="G61" s="17">
        <v>865.32100000000003</v>
      </c>
      <c r="H61" s="17">
        <v>977.34100000000001</v>
      </c>
      <c r="I61" s="17">
        <v>949.31799999999998</v>
      </c>
      <c r="J61" s="17">
        <v>780.00199999999995</v>
      </c>
      <c r="K61" s="17">
        <v>765.005</v>
      </c>
      <c r="L61" s="17">
        <v>838.47400000000005</v>
      </c>
      <c r="M61" s="17">
        <v>856.553</v>
      </c>
      <c r="N61" s="17">
        <v>747.38599999999997</v>
      </c>
      <c r="O61" s="17">
        <v>791.14200000000005</v>
      </c>
      <c r="P61" s="17">
        <v>891.55899999999997</v>
      </c>
      <c r="Q61" s="17">
        <v>819.42</v>
      </c>
      <c r="R61" s="17">
        <v>774.92100000000005</v>
      </c>
      <c r="S61" s="17">
        <v>948.12099999999998</v>
      </c>
      <c r="T61" s="17">
        <v>895.98299999999995</v>
      </c>
      <c r="U61" s="17">
        <v>938.221</v>
      </c>
      <c r="V61" s="17">
        <v>910.52700000000004</v>
      </c>
      <c r="W61" s="17">
        <v>871.01599999999996</v>
      </c>
      <c r="X61" s="17">
        <v>816.02200000000005</v>
      </c>
      <c r="Y61" s="17">
        <v>935.42600000000004</v>
      </c>
      <c r="Z61" s="17">
        <v>911.78300000000002</v>
      </c>
      <c r="AA61" s="17">
        <v>1013.5</v>
      </c>
      <c r="AB61" s="17">
        <v>790.01900000000001</v>
      </c>
      <c r="AC61" s="17">
        <v>935.82600000000002</v>
      </c>
      <c r="AD61" s="17">
        <v>893.08199999999999</v>
      </c>
      <c r="AE61" s="17">
        <v>824.93</v>
      </c>
      <c r="AF61" s="17">
        <v>963.89599999999996</v>
      </c>
      <c r="AG61" s="17">
        <v>886.43200000000002</v>
      </c>
      <c r="AH61" s="17">
        <v>848.39800000000002</v>
      </c>
      <c r="AI61" s="17">
        <v>871.07</v>
      </c>
      <c r="AJ61" s="17">
        <v>746.25800000000004</v>
      </c>
      <c r="AK61" s="17">
        <v>891.24199999999996</v>
      </c>
      <c r="AL61" s="17">
        <v>865.10599999999999</v>
      </c>
      <c r="AM61" s="17">
        <v>897.125</v>
      </c>
      <c r="AN61" s="17">
        <v>529.28200000000004</v>
      </c>
      <c r="AO61" s="17">
        <v>673.38499999999999</v>
      </c>
      <c r="AP61" s="17"/>
    </row>
    <row r="62" spans="1:42" x14ac:dyDescent="0.35">
      <c r="A62" s="17"/>
      <c r="B62" s="17">
        <v>794.30399999999997</v>
      </c>
      <c r="C62" s="17">
        <v>889.327</v>
      </c>
      <c r="D62" s="17">
        <v>779.34900000000005</v>
      </c>
      <c r="E62" s="17">
        <v>865.17399999999998</v>
      </c>
      <c r="F62" s="17">
        <v>870.46100000000001</v>
      </c>
      <c r="G62" s="17">
        <v>868.44200000000001</v>
      </c>
      <c r="H62" s="17">
        <v>985.55</v>
      </c>
      <c r="I62" s="17">
        <v>958.46900000000005</v>
      </c>
      <c r="J62" s="17">
        <v>790.64300000000003</v>
      </c>
      <c r="K62" s="17">
        <v>789.23800000000006</v>
      </c>
      <c r="L62" s="17">
        <v>840.24800000000005</v>
      </c>
      <c r="M62" s="17">
        <v>856.90499999999997</v>
      </c>
      <c r="N62" s="17">
        <v>753.28899999999999</v>
      </c>
      <c r="O62" s="17">
        <v>802.95899999999995</v>
      </c>
      <c r="P62" s="17">
        <v>917.71600000000001</v>
      </c>
      <c r="Q62" s="17">
        <v>827.51499999999999</v>
      </c>
      <c r="R62" s="17">
        <v>781.17200000000003</v>
      </c>
      <c r="S62" s="17">
        <v>949.28800000000001</v>
      </c>
      <c r="T62" s="17">
        <v>896.63699999999994</v>
      </c>
      <c r="U62" s="17">
        <v>971.91</v>
      </c>
      <c r="V62" s="17">
        <v>924.09500000000003</v>
      </c>
      <c r="W62" s="17">
        <v>871.29300000000001</v>
      </c>
      <c r="X62" s="17">
        <v>820.18700000000001</v>
      </c>
      <c r="Y62" s="17">
        <v>941.18299999999999</v>
      </c>
      <c r="Z62" s="17">
        <v>917.19100000000003</v>
      </c>
      <c r="AA62" s="17">
        <v>1014.27</v>
      </c>
      <c r="AB62" s="17">
        <v>796.76599999999996</v>
      </c>
      <c r="AC62" s="17">
        <v>945.57799999999997</v>
      </c>
      <c r="AD62" s="17">
        <v>896.40300000000002</v>
      </c>
      <c r="AE62" s="17">
        <v>835.30799999999999</v>
      </c>
      <c r="AF62" s="17">
        <v>984.03499999999997</v>
      </c>
      <c r="AG62" s="17">
        <v>889.21900000000005</v>
      </c>
      <c r="AH62" s="17">
        <v>848.79700000000003</v>
      </c>
      <c r="AI62" s="17">
        <v>887.27800000000002</v>
      </c>
      <c r="AJ62" s="17">
        <v>753.35699999999997</v>
      </c>
      <c r="AK62" s="17">
        <v>900.346</v>
      </c>
      <c r="AL62" s="17">
        <v>871.56299999999999</v>
      </c>
      <c r="AM62" s="17">
        <v>899.05899999999997</v>
      </c>
      <c r="AN62" s="17">
        <v>531.15200000000004</v>
      </c>
      <c r="AO62" s="17">
        <v>676.43</v>
      </c>
      <c r="AP62" s="17"/>
    </row>
    <row r="63" spans="1:42" x14ac:dyDescent="0.35">
      <c r="A63" s="17"/>
      <c r="B63" s="17">
        <v>794.46600000000001</v>
      </c>
      <c r="C63" s="17">
        <v>895.80700000000002</v>
      </c>
      <c r="D63" s="17">
        <v>779.48299999999995</v>
      </c>
      <c r="E63" s="17">
        <v>872.36500000000001</v>
      </c>
      <c r="F63" s="17">
        <v>873.06</v>
      </c>
      <c r="G63" s="17">
        <v>876.54499999999996</v>
      </c>
      <c r="H63" s="17">
        <v>986.89099999999996</v>
      </c>
      <c r="I63" s="17">
        <v>959.57399999999996</v>
      </c>
      <c r="J63" s="17">
        <v>795.15899999999999</v>
      </c>
      <c r="K63" s="17">
        <v>792.85500000000002</v>
      </c>
      <c r="L63" s="17">
        <v>846.29399999999998</v>
      </c>
      <c r="M63" s="17">
        <v>857.78399999999999</v>
      </c>
      <c r="N63" s="17">
        <v>756.08100000000002</v>
      </c>
      <c r="O63" s="17">
        <v>806.31500000000005</v>
      </c>
      <c r="P63" s="17">
        <v>919.00900000000001</v>
      </c>
      <c r="Q63" s="17">
        <v>859.62599999999998</v>
      </c>
      <c r="R63" s="17">
        <v>812.51400000000001</v>
      </c>
      <c r="S63" s="17">
        <v>951.51599999999996</v>
      </c>
      <c r="T63" s="17">
        <v>897.77599999999995</v>
      </c>
      <c r="U63" s="17">
        <v>981.26199999999994</v>
      </c>
      <c r="V63" s="17">
        <v>925.54700000000003</v>
      </c>
      <c r="W63" s="17">
        <v>874.947</v>
      </c>
      <c r="X63" s="17">
        <v>864.42</v>
      </c>
      <c r="Y63" s="17">
        <v>945.58799999999997</v>
      </c>
      <c r="Z63" s="17">
        <v>928.16399999999999</v>
      </c>
      <c r="AA63" s="17">
        <v>1023.46</v>
      </c>
      <c r="AB63" s="17">
        <v>804.48400000000004</v>
      </c>
      <c r="AC63" s="17">
        <v>948.6</v>
      </c>
      <c r="AD63" s="17">
        <v>908.83600000000001</v>
      </c>
      <c r="AE63" s="17">
        <v>836.4</v>
      </c>
      <c r="AF63" s="17">
        <v>986.34199999999998</v>
      </c>
      <c r="AG63" s="17">
        <v>891.49099999999999</v>
      </c>
      <c r="AH63" s="17">
        <v>863.72299999999996</v>
      </c>
      <c r="AI63" s="17">
        <v>889.79100000000005</v>
      </c>
      <c r="AJ63" s="17">
        <v>757.96500000000003</v>
      </c>
      <c r="AK63" s="17">
        <v>908.00400000000002</v>
      </c>
      <c r="AL63" s="17">
        <v>890.57500000000005</v>
      </c>
      <c r="AM63" s="17">
        <v>906.10699999999997</v>
      </c>
      <c r="AN63" s="17">
        <v>556.36300000000006</v>
      </c>
      <c r="AO63" s="17">
        <v>685.26499999999999</v>
      </c>
      <c r="AP63" s="17"/>
    </row>
    <row r="64" spans="1:42" x14ac:dyDescent="0.35">
      <c r="A64" s="17"/>
      <c r="B64" s="17">
        <v>795.27</v>
      </c>
      <c r="C64" s="17">
        <v>901.03800000000001</v>
      </c>
      <c r="D64" s="17">
        <v>791.19</v>
      </c>
      <c r="E64" s="17">
        <v>874.17399999999998</v>
      </c>
      <c r="F64" s="17">
        <v>880.61900000000003</v>
      </c>
      <c r="G64" s="17">
        <v>891.471</v>
      </c>
      <c r="H64" s="17">
        <v>986.89300000000003</v>
      </c>
      <c r="I64" s="17">
        <v>962.35699999999997</v>
      </c>
      <c r="J64" s="17">
        <v>807.21500000000003</v>
      </c>
      <c r="K64" s="17">
        <v>793.64499999999998</v>
      </c>
      <c r="L64" s="17">
        <v>847.63</v>
      </c>
      <c r="M64" s="17">
        <v>869.59299999999996</v>
      </c>
      <c r="N64" s="17">
        <v>758.21100000000001</v>
      </c>
      <c r="O64" s="17">
        <v>808.03800000000001</v>
      </c>
      <c r="P64" s="17">
        <v>920.95600000000002</v>
      </c>
      <c r="Q64" s="17">
        <v>867.58799999999997</v>
      </c>
      <c r="R64" s="17">
        <v>812.57299999999998</v>
      </c>
      <c r="S64" s="17">
        <v>952.90599999999995</v>
      </c>
      <c r="T64" s="17">
        <v>901.68899999999996</v>
      </c>
      <c r="U64" s="17">
        <v>1002.4</v>
      </c>
      <c r="V64" s="17">
        <v>926.86400000000003</v>
      </c>
      <c r="W64" s="17">
        <v>877.83</v>
      </c>
      <c r="X64" s="17">
        <v>895.18100000000004</v>
      </c>
      <c r="Y64" s="17">
        <v>946.82600000000002</v>
      </c>
      <c r="Z64" s="17">
        <v>929.55700000000002</v>
      </c>
      <c r="AA64" s="17">
        <v>1034.3599999999999</v>
      </c>
      <c r="AB64" s="17">
        <v>814.23199999999997</v>
      </c>
      <c r="AC64" s="17">
        <v>952.26599999999996</v>
      </c>
      <c r="AD64" s="17">
        <v>913.35799999999995</v>
      </c>
      <c r="AE64" s="17">
        <v>855.78800000000001</v>
      </c>
      <c r="AF64" s="17">
        <v>988.572</v>
      </c>
      <c r="AG64" s="17">
        <v>897.38499999999999</v>
      </c>
      <c r="AH64" s="17">
        <v>865.81200000000001</v>
      </c>
      <c r="AI64" s="17">
        <v>893.56700000000001</v>
      </c>
      <c r="AJ64" s="17">
        <v>758.02200000000005</v>
      </c>
      <c r="AK64" s="17">
        <v>909.08299999999997</v>
      </c>
      <c r="AL64" s="17">
        <v>907.70699999999999</v>
      </c>
      <c r="AM64" s="17">
        <v>908.22699999999998</v>
      </c>
      <c r="AN64" s="17">
        <v>559.12400000000002</v>
      </c>
      <c r="AO64" s="17">
        <v>699.64499999999998</v>
      </c>
      <c r="AP64" s="17"/>
    </row>
    <row r="65" spans="1:42" x14ac:dyDescent="0.35">
      <c r="A65" s="17"/>
      <c r="B65" s="17">
        <v>802.52599999999995</v>
      </c>
      <c r="C65" s="17">
        <v>905.52800000000002</v>
      </c>
      <c r="D65" s="17">
        <v>791.31399999999996</v>
      </c>
      <c r="E65" s="17">
        <v>875.60799999999995</v>
      </c>
      <c r="F65" s="17">
        <v>886.678</v>
      </c>
      <c r="G65" s="17">
        <v>894.26599999999996</v>
      </c>
      <c r="H65" s="17">
        <v>995.66600000000005</v>
      </c>
      <c r="I65" s="17">
        <v>976.44600000000003</v>
      </c>
      <c r="J65" s="17">
        <v>816.197</v>
      </c>
      <c r="K65" s="17">
        <v>799.38599999999997</v>
      </c>
      <c r="L65" s="17">
        <v>848.49199999999996</v>
      </c>
      <c r="M65" s="17">
        <v>874.47900000000004</v>
      </c>
      <c r="N65" s="17">
        <v>773.54300000000001</v>
      </c>
      <c r="O65" s="17">
        <v>824.94100000000003</v>
      </c>
      <c r="P65" s="17">
        <v>947.69399999999996</v>
      </c>
      <c r="Q65" s="17">
        <v>876.79899999999998</v>
      </c>
      <c r="R65" s="17">
        <v>819.48900000000003</v>
      </c>
      <c r="S65" s="17">
        <v>954.11400000000003</v>
      </c>
      <c r="T65" s="17">
        <v>901.98299999999995</v>
      </c>
      <c r="U65" s="17">
        <v>1014.14</v>
      </c>
      <c r="V65" s="17">
        <v>933.64200000000005</v>
      </c>
      <c r="W65" s="17">
        <v>881.43399999999997</v>
      </c>
      <c r="X65" s="17">
        <v>917.63099999999997</v>
      </c>
      <c r="Y65" s="17">
        <v>965.05600000000004</v>
      </c>
      <c r="Z65" s="17">
        <v>934.47900000000004</v>
      </c>
      <c r="AA65" s="17">
        <v>1043.1400000000001</v>
      </c>
      <c r="AB65" s="17">
        <v>820.96600000000001</v>
      </c>
      <c r="AC65" s="17">
        <v>961.995</v>
      </c>
      <c r="AD65" s="17">
        <v>916.28700000000003</v>
      </c>
      <c r="AE65" s="17">
        <v>872.09900000000005</v>
      </c>
      <c r="AF65" s="17">
        <v>998.976</v>
      </c>
      <c r="AG65" s="17">
        <v>902.48800000000006</v>
      </c>
      <c r="AH65" s="17">
        <v>873.68700000000001</v>
      </c>
      <c r="AI65" s="17">
        <v>894.76099999999997</v>
      </c>
      <c r="AJ65" s="17">
        <v>760.63499999999999</v>
      </c>
      <c r="AK65" s="17">
        <v>910.58199999999999</v>
      </c>
      <c r="AL65" s="17">
        <v>924.63199999999995</v>
      </c>
      <c r="AM65" s="17">
        <v>919.97799999999995</v>
      </c>
      <c r="AN65" s="17">
        <v>583.94600000000003</v>
      </c>
      <c r="AO65" s="17">
        <v>709.02099999999996</v>
      </c>
      <c r="AP65" s="17"/>
    </row>
    <row r="66" spans="1:42" x14ac:dyDescent="0.35">
      <c r="A66" s="17"/>
      <c r="B66" s="17">
        <v>803.84900000000005</v>
      </c>
      <c r="C66" s="17">
        <v>907.48900000000003</v>
      </c>
      <c r="D66" s="17">
        <v>792.29300000000001</v>
      </c>
      <c r="E66" s="17">
        <v>878.226</v>
      </c>
      <c r="F66" s="17">
        <v>893.84799999999996</v>
      </c>
      <c r="G66" s="17">
        <v>896.25400000000002</v>
      </c>
      <c r="H66" s="17">
        <v>995.90200000000004</v>
      </c>
      <c r="I66" s="17">
        <v>979.57799999999997</v>
      </c>
      <c r="J66" s="17">
        <v>819.78200000000004</v>
      </c>
      <c r="K66" s="17">
        <v>800.55700000000002</v>
      </c>
      <c r="L66" s="17">
        <v>852.84299999999996</v>
      </c>
      <c r="M66" s="17">
        <v>875.31200000000001</v>
      </c>
      <c r="N66" s="17">
        <v>774.07399999999996</v>
      </c>
      <c r="O66" s="17">
        <v>839.447</v>
      </c>
      <c r="P66" s="17">
        <v>972.26300000000003</v>
      </c>
      <c r="Q66" s="17">
        <v>880.08299999999997</v>
      </c>
      <c r="R66" s="17">
        <v>821.18600000000004</v>
      </c>
      <c r="S66" s="17">
        <v>955.93299999999999</v>
      </c>
      <c r="T66" s="17">
        <v>902.46400000000006</v>
      </c>
      <c r="U66" s="17">
        <v>1039.03</v>
      </c>
      <c r="V66" s="17">
        <v>938.37900000000002</v>
      </c>
      <c r="W66" s="17">
        <v>887.76499999999999</v>
      </c>
      <c r="X66" s="17">
        <v>921.37599999999998</v>
      </c>
      <c r="Y66" s="17">
        <v>975.87599999999998</v>
      </c>
      <c r="Z66" s="17">
        <v>936.62199999999996</v>
      </c>
      <c r="AA66" s="17">
        <v>1058.29</v>
      </c>
      <c r="AB66" s="17">
        <v>823.52599999999995</v>
      </c>
      <c r="AC66" s="17">
        <v>962.29</v>
      </c>
      <c r="AD66" s="17">
        <v>928.59500000000003</v>
      </c>
      <c r="AE66" s="17">
        <v>882.19200000000001</v>
      </c>
      <c r="AF66" s="17">
        <v>1009.36</v>
      </c>
      <c r="AG66" s="17">
        <v>903.18899999999996</v>
      </c>
      <c r="AH66" s="17">
        <v>873.94600000000003</v>
      </c>
      <c r="AI66" s="17">
        <v>901.452</v>
      </c>
      <c r="AJ66" s="17">
        <v>763.42499999999995</v>
      </c>
      <c r="AK66" s="17">
        <v>920.75599999999997</v>
      </c>
      <c r="AL66" s="17">
        <v>925.59199999999998</v>
      </c>
      <c r="AM66" s="17">
        <v>920.80600000000004</v>
      </c>
      <c r="AN66" s="17">
        <v>623.21500000000003</v>
      </c>
      <c r="AO66" s="17">
        <v>717.97199999999998</v>
      </c>
      <c r="AP66" s="17"/>
    </row>
    <row r="67" spans="1:42" x14ac:dyDescent="0.35">
      <c r="A67" s="17"/>
      <c r="B67" s="17">
        <v>805.21900000000005</v>
      </c>
      <c r="C67" s="17">
        <v>910.73699999999997</v>
      </c>
      <c r="D67" s="17">
        <v>807.02800000000002</v>
      </c>
      <c r="E67" s="17">
        <v>894.53399999999999</v>
      </c>
      <c r="F67" s="17">
        <v>904.60599999999999</v>
      </c>
      <c r="G67" s="17">
        <v>899.37</v>
      </c>
      <c r="H67" s="17">
        <v>997.45799999999997</v>
      </c>
      <c r="I67" s="17">
        <v>979.92899999999997</v>
      </c>
      <c r="J67" s="17">
        <v>829.76599999999996</v>
      </c>
      <c r="K67" s="17">
        <v>802.95500000000004</v>
      </c>
      <c r="L67" s="17">
        <v>855.91</v>
      </c>
      <c r="M67" s="17">
        <v>880.18700000000001</v>
      </c>
      <c r="N67" s="17">
        <v>775.726</v>
      </c>
      <c r="O67" s="17">
        <v>844.94299999999998</v>
      </c>
      <c r="P67" s="17">
        <v>974.12</v>
      </c>
      <c r="Q67" s="17">
        <v>883.47500000000002</v>
      </c>
      <c r="R67" s="17">
        <v>827.16300000000001</v>
      </c>
      <c r="S67" s="17">
        <v>959.20799999999997</v>
      </c>
      <c r="T67" s="17">
        <v>903.74199999999996</v>
      </c>
      <c r="U67" s="17">
        <v>1041.81</v>
      </c>
      <c r="V67" s="17">
        <v>939.03899999999999</v>
      </c>
      <c r="W67" s="17">
        <v>891.71799999999996</v>
      </c>
      <c r="X67" s="17">
        <v>922.75400000000002</v>
      </c>
      <c r="Y67" s="17">
        <v>980.17100000000005</v>
      </c>
      <c r="Z67" s="17">
        <v>946.077</v>
      </c>
      <c r="AA67" s="17">
        <v>1059.93</v>
      </c>
      <c r="AB67" s="17">
        <v>825.54200000000003</v>
      </c>
      <c r="AC67" s="17">
        <v>968.78300000000002</v>
      </c>
      <c r="AD67" s="17">
        <v>929.096</v>
      </c>
      <c r="AE67" s="17">
        <v>882.84400000000005</v>
      </c>
      <c r="AF67" s="17">
        <v>1035.96</v>
      </c>
      <c r="AG67" s="17">
        <v>905.48299999999995</v>
      </c>
      <c r="AH67" s="17">
        <v>882.99599999999998</v>
      </c>
      <c r="AI67" s="17">
        <v>904.66499999999996</v>
      </c>
      <c r="AJ67" s="17">
        <v>763.59500000000003</v>
      </c>
      <c r="AK67" s="17">
        <v>927.154</v>
      </c>
      <c r="AL67" s="17">
        <v>933.74699999999996</v>
      </c>
      <c r="AM67" s="17">
        <v>926.27300000000002</v>
      </c>
      <c r="AN67" s="17">
        <v>624.76199999999994</v>
      </c>
      <c r="AO67" s="17">
        <v>719.21500000000003</v>
      </c>
      <c r="AP67" s="17"/>
    </row>
    <row r="68" spans="1:42" x14ac:dyDescent="0.35">
      <c r="A68" s="17"/>
      <c r="B68" s="17">
        <v>805.49199999999996</v>
      </c>
      <c r="C68" s="17">
        <v>927.40899999999999</v>
      </c>
      <c r="D68" s="17">
        <v>857.78599999999994</v>
      </c>
      <c r="E68" s="17">
        <v>901.03399999999999</v>
      </c>
      <c r="F68" s="17">
        <v>905.17600000000004</v>
      </c>
      <c r="G68" s="17">
        <v>909.09900000000005</v>
      </c>
      <c r="H68" s="17">
        <v>997.78200000000004</v>
      </c>
      <c r="I68" s="17">
        <v>984.41</v>
      </c>
      <c r="J68" s="17">
        <v>844.31299999999999</v>
      </c>
      <c r="K68" s="17">
        <v>803.60299999999995</v>
      </c>
      <c r="L68" s="17">
        <v>858.17499999999995</v>
      </c>
      <c r="M68" s="17">
        <v>884.28499999999997</v>
      </c>
      <c r="N68" s="17">
        <v>779.65300000000002</v>
      </c>
      <c r="O68" s="17">
        <v>845.70500000000004</v>
      </c>
      <c r="P68" s="17">
        <v>978.798</v>
      </c>
      <c r="Q68" s="17">
        <v>887.44500000000005</v>
      </c>
      <c r="R68" s="17">
        <v>833.52800000000002</v>
      </c>
      <c r="S68" s="17">
        <v>968.10199999999998</v>
      </c>
      <c r="T68" s="17">
        <v>914.49800000000005</v>
      </c>
      <c r="U68" s="17">
        <v>1049.72</v>
      </c>
      <c r="V68" s="17">
        <v>940.33799999999997</v>
      </c>
      <c r="W68" s="17">
        <v>892.47</v>
      </c>
      <c r="X68" s="17">
        <v>925.68600000000004</v>
      </c>
      <c r="Y68" s="17">
        <v>992.524</v>
      </c>
      <c r="Z68" s="17">
        <v>951.93399999999997</v>
      </c>
      <c r="AA68" s="17">
        <v>1066.56</v>
      </c>
      <c r="AB68" s="17">
        <v>833.62900000000002</v>
      </c>
      <c r="AC68" s="17">
        <v>977.51499999999999</v>
      </c>
      <c r="AD68" s="17">
        <v>936.46400000000006</v>
      </c>
      <c r="AE68" s="17">
        <v>883.40599999999995</v>
      </c>
      <c r="AF68" s="17">
        <v>1047.25</v>
      </c>
      <c r="AG68" s="17">
        <v>905.68</v>
      </c>
      <c r="AH68" s="17">
        <v>891.46100000000001</v>
      </c>
      <c r="AI68" s="17">
        <v>908.95500000000004</v>
      </c>
      <c r="AJ68" s="17">
        <v>767.09699999999998</v>
      </c>
      <c r="AK68" s="17">
        <v>933.83199999999999</v>
      </c>
      <c r="AL68" s="17">
        <v>938.53200000000004</v>
      </c>
      <c r="AM68" s="17">
        <v>934.56500000000005</v>
      </c>
      <c r="AN68" s="17">
        <v>639.76800000000003</v>
      </c>
      <c r="AO68" s="17">
        <v>726.72900000000004</v>
      </c>
      <c r="AP68" s="17"/>
    </row>
    <row r="69" spans="1:42" x14ac:dyDescent="0.35">
      <c r="A69" s="17"/>
      <c r="B69" s="17">
        <v>812.04899999999998</v>
      </c>
      <c r="C69" s="17">
        <v>941.03</v>
      </c>
      <c r="D69" s="17">
        <v>860.39300000000003</v>
      </c>
      <c r="E69" s="17">
        <v>903.18600000000004</v>
      </c>
      <c r="F69" s="17">
        <v>907.78399999999999</v>
      </c>
      <c r="G69" s="17">
        <v>911.68700000000001</v>
      </c>
      <c r="H69" s="17">
        <v>1004.41</v>
      </c>
      <c r="I69" s="17">
        <v>1019.35</v>
      </c>
      <c r="J69" s="17">
        <v>858.53399999999999</v>
      </c>
      <c r="K69" s="17">
        <v>804.16600000000005</v>
      </c>
      <c r="L69" s="17">
        <v>859.976</v>
      </c>
      <c r="M69" s="17">
        <v>885.59900000000005</v>
      </c>
      <c r="N69" s="17">
        <v>798.42100000000005</v>
      </c>
      <c r="O69" s="17">
        <v>849.75800000000004</v>
      </c>
      <c r="P69" s="17">
        <v>982.87800000000004</v>
      </c>
      <c r="Q69" s="17">
        <v>889.17700000000002</v>
      </c>
      <c r="R69" s="17">
        <v>841.96100000000001</v>
      </c>
      <c r="S69" s="17">
        <v>971.42100000000005</v>
      </c>
      <c r="T69" s="17">
        <v>917.13599999999997</v>
      </c>
      <c r="U69" s="17">
        <v>1050.4100000000001</v>
      </c>
      <c r="V69" s="17">
        <v>945.95699999999999</v>
      </c>
      <c r="W69" s="17">
        <v>905.13900000000001</v>
      </c>
      <c r="X69" s="17">
        <v>931.30700000000002</v>
      </c>
      <c r="Y69" s="17">
        <v>1000.05</v>
      </c>
      <c r="Z69" s="17">
        <v>961.96299999999997</v>
      </c>
      <c r="AA69" s="17">
        <v>1081.5</v>
      </c>
      <c r="AB69" s="17">
        <v>844.03</v>
      </c>
      <c r="AC69" s="17">
        <v>979.85699999999997</v>
      </c>
      <c r="AD69" s="17">
        <v>937.87</v>
      </c>
      <c r="AE69" s="17">
        <v>886.86500000000001</v>
      </c>
      <c r="AF69" s="17">
        <v>1058.9100000000001</v>
      </c>
      <c r="AG69" s="17">
        <v>908.42100000000005</v>
      </c>
      <c r="AH69" s="17">
        <v>892.52099999999996</v>
      </c>
      <c r="AI69" s="17">
        <v>912.53499999999997</v>
      </c>
      <c r="AJ69" s="17">
        <v>776.14599999999996</v>
      </c>
      <c r="AK69" s="17">
        <v>934.19</v>
      </c>
      <c r="AL69" s="17">
        <v>941.15300000000002</v>
      </c>
      <c r="AM69" s="17">
        <v>935.86900000000003</v>
      </c>
      <c r="AN69" s="17">
        <v>642.47400000000005</v>
      </c>
      <c r="AO69" s="17">
        <v>751.94299999999998</v>
      </c>
      <c r="AP69" s="17"/>
    </row>
    <row r="70" spans="1:42" x14ac:dyDescent="0.35">
      <c r="A70" s="17"/>
      <c r="B70" s="17">
        <v>823.53499999999997</v>
      </c>
      <c r="C70" s="17">
        <v>948.125</v>
      </c>
      <c r="D70" s="17">
        <v>868.53300000000002</v>
      </c>
      <c r="E70" s="17">
        <v>903.34799999999996</v>
      </c>
      <c r="F70" s="17">
        <v>920.21600000000001</v>
      </c>
      <c r="G70" s="17">
        <v>915.40899999999999</v>
      </c>
      <c r="H70" s="17">
        <v>1005.33</v>
      </c>
      <c r="I70" s="17">
        <v>1022.09</v>
      </c>
      <c r="J70" s="17">
        <v>863.46600000000001</v>
      </c>
      <c r="K70" s="17">
        <v>812.32399999999996</v>
      </c>
      <c r="L70" s="17">
        <v>870.29700000000003</v>
      </c>
      <c r="M70" s="17">
        <v>886.51099999999997</v>
      </c>
      <c r="N70" s="17">
        <v>798.52800000000002</v>
      </c>
      <c r="O70" s="17">
        <v>878.53300000000002</v>
      </c>
      <c r="P70" s="17">
        <v>993.68100000000004</v>
      </c>
      <c r="Q70" s="17">
        <v>892.81899999999996</v>
      </c>
      <c r="R70" s="17">
        <v>861.61900000000003</v>
      </c>
      <c r="S70" s="17">
        <v>979.07100000000003</v>
      </c>
      <c r="T70" s="17">
        <v>919.12300000000005</v>
      </c>
      <c r="U70" s="17">
        <v>1055.4000000000001</v>
      </c>
      <c r="V70" s="17">
        <v>947.16600000000005</v>
      </c>
      <c r="W70" s="17">
        <v>907.70500000000004</v>
      </c>
      <c r="X70" s="17">
        <v>934.38699999999994</v>
      </c>
      <c r="Y70" s="17">
        <v>1000.16</v>
      </c>
      <c r="Z70" s="17">
        <v>962.87199999999996</v>
      </c>
      <c r="AA70" s="17">
        <v>1088.82</v>
      </c>
      <c r="AB70" s="17">
        <v>845.94799999999998</v>
      </c>
      <c r="AC70" s="17">
        <v>987.23800000000006</v>
      </c>
      <c r="AD70" s="17">
        <v>944.202</v>
      </c>
      <c r="AE70" s="17">
        <v>906.33399999999995</v>
      </c>
      <c r="AF70" s="17">
        <v>1059.04</v>
      </c>
      <c r="AG70" s="17">
        <v>909.71100000000001</v>
      </c>
      <c r="AH70" s="17">
        <v>904.39400000000001</v>
      </c>
      <c r="AI70" s="17">
        <v>920.048</v>
      </c>
      <c r="AJ70" s="17">
        <v>782.83299999999997</v>
      </c>
      <c r="AK70" s="17">
        <v>935.31500000000005</v>
      </c>
      <c r="AL70" s="17">
        <v>945.26499999999999</v>
      </c>
      <c r="AM70" s="17">
        <v>936.75099999999998</v>
      </c>
      <c r="AN70" s="17">
        <v>687.93899999999996</v>
      </c>
      <c r="AO70" s="17">
        <v>754.80100000000004</v>
      </c>
      <c r="AP70" s="17"/>
    </row>
    <row r="71" spans="1:42" x14ac:dyDescent="0.35">
      <c r="A71" s="17"/>
      <c r="B71" s="17">
        <v>825.45600000000002</v>
      </c>
      <c r="C71" s="17">
        <v>955.55899999999997</v>
      </c>
      <c r="D71" s="17">
        <v>872.38900000000001</v>
      </c>
      <c r="E71" s="17">
        <v>918.779</v>
      </c>
      <c r="F71" s="17">
        <v>920.87800000000004</v>
      </c>
      <c r="G71" s="17">
        <v>922.745</v>
      </c>
      <c r="H71" s="17">
        <v>1013.15</v>
      </c>
      <c r="I71" s="17">
        <v>1024.82</v>
      </c>
      <c r="J71" s="17">
        <v>880.39800000000002</v>
      </c>
      <c r="K71" s="17">
        <v>814.08799999999997</v>
      </c>
      <c r="L71" s="17">
        <v>872.48400000000004</v>
      </c>
      <c r="M71" s="17">
        <v>888.53499999999997</v>
      </c>
      <c r="N71" s="17">
        <v>799.35199999999998</v>
      </c>
      <c r="O71" s="17">
        <v>882.245</v>
      </c>
      <c r="P71" s="17">
        <v>995.54</v>
      </c>
      <c r="Q71" s="17">
        <v>912.59199999999998</v>
      </c>
      <c r="R71" s="17">
        <v>881.20799999999997</v>
      </c>
      <c r="S71" s="17">
        <v>981.03300000000002</v>
      </c>
      <c r="T71" s="17">
        <v>919.29100000000005</v>
      </c>
      <c r="U71" s="17">
        <v>1058.83</v>
      </c>
      <c r="V71" s="17">
        <v>952.34199999999998</v>
      </c>
      <c r="W71" s="17">
        <v>910.93100000000004</v>
      </c>
      <c r="X71" s="17">
        <v>934.76599999999996</v>
      </c>
      <c r="Y71" s="17">
        <v>1016.45</v>
      </c>
      <c r="Z71" s="17">
        <v>968.52300000000002</v>
      </c>
      <c r="AA71" s="17">
        <v>1096.76</v>
      </c>
      <c r="AB71" s="17">
        <v>863.11900000000003</v>
      </c>
      <c r="AC71" s="17">
        <v>1003.22</v>
      </c>
      <c r="AD71" s="17">
        <v>950.54899999999998</v>
      </c>
      <c r="AE71" s="17">
        <v>909.08600000000001</v>
      </c>
      <c r="AF71" s="17">
        <v>1060.53</v>
      </c>
      <c r="AG71" s="17">
        <v>916.90700000000004</v>
      </c>
      <c r="AH71" s="17">
        <v>906.79300000000001</v>
      </c>
      <c r="AI71" s="17">
        <v>920.09199999999998</v>
      </c>
      <c r="AJ71" s="17">
        <v>793.375</v>
      </c>
      <c r="AK71" s="17">
        <v>937.54600000000005</v>
      </c>
      <c r="AL71" s="17">
        <v>963.99400000000003</v>
      </c>
      <c r="AM71" s="17">
        <v>936.81600000000003</v>
      </c>
      <c r="AN71" s="17">
        <v>687.94</v>
      </c>
      <c r="AO71" s="17">
        <v>754.95699999999999</v>
      </c>
      <c r="AP71" s="17"/>
    </row>
    <row r="72" spans="1:42" x14ac:dyDescent="0.35">
      <c r="A72" s="17"/>
      <c r="B72" s="17">
        <v>826.37300000000005</v>
      </c>
      <c r="C72" s="17">
        <v>957.36400000000003</v>
      </c>
      <c r="D72" s="17">
        <v>895.51300000000003</v>
      </c>
      <c r="E72" s="17">
        <v>927.76599999999996</v>
      </c>
      <c r="F72" s="17">
        <v>922.72400000000005</v>
      </c>
      <c r="G72" s="17">
        <v>926.86300000000006</v>
      </c>
      <c r="H72" s="17">
        <v>1017.72</v>
      </c>
      <c r="I72" s="17">
        <v>1036.52</v>
      </c>
      <c r="J72" s="17">
        <v>892.29</v>
      </c>
      <c r="K72" s="17">
        <v>814.81299999999999</v>
      </c>
      <c r="L72" s="17">
        <v>874.50599999999997</v>
      </c>
      <c r="M72" s="17">
        <v>892.12099999999998</v>
      </c>
      <c r="N72" s="17">
        <v>803.07899999999995</v>
      </c>
      <c r="O72" s="17">
        <v>889.7</v>
      </c>
      <c r="P72" s="17">
        <v>996.32100000000003</v>
      </c>
      <c r="Q72" s="17">
        <v>915.39800000000002</v>
      </c>
      <c r="R72" s="17">
        <v>881.99599999999998</v>
      </c>
      <c r="S72" s="17">
        <v>982.86400000000003</v>
      </c>
      <c r="T72" s="17">
        <v>929.39800000000002</v>
      </c>
      <c r="U72" s="17">
        <v>1075.67</v>
      </c>
      <c r="V72" s="17">
        <v>965.07100000000003</v>
      </c>
      <c r="W72" s="17">
        <v>916.81100000000004</v>
      </c>
      <c r="X72" s="17">
        <v>940.29</v>
      </c>
      <c r="Y72" s="17">
        <v>1021.46</v>
      </c>
      <c r="Z72" s="17">
        <v>979.13</v>
      </c>
      <c r="AA72" s="17">
        <v>1099.9000000000001</v>
      </c>
      <c r="AB72" s="17">
        <v>871.51199999999994</v>
      </c>
      <c r="AC72" s="17">
        <v>1004.07</v>
      </c>
      <c r="AD72" s="17">
        <v>968.33799999999997</v>
      </c>
      <c r="AE72" s="17">
        <v>921.74900000000002</v>
      </c>
      <c r="AF72" s="17">
        <v>1062.6099999999999</v>
      </c>
      <c r="AG72" s="17">
        <v>928.79499999999996</v>
      </c>
      <c r="AH72" s="17">
        <v>924.88699999999994</v>
      </c>
      <c r="AI72" s="17">
        <v>931.06899999999996</v>
      </c>
      <c r="AJ72" s="17">
        <v>793.63800000000003</v>
      </c>
      <c r="AK72" s="17">
        <v>940.76300000000003</v>
      </c>
      <c r="AL72" s="17">
        <v>966.27599999999995</v>
      </c>
      <c r="AM72" s="17">
        <v>949.00300000000004</v>
      </c>
      <c r="AN72" s="17">
        <v>702.57299999999998</v>
      </c>
      <c r="AO72" s="17">
        <v>758.524</v>
      </c>
      <c r="AP72" s="17"/>
    </row>
    <row r="73" spans="1:42" x14ac:dyDescent="0.35">
      <c r="A73" s="17"/>
      <c r="B73" s="17">
        <v>829.15800000000002</v>
      </c>
      <c r="C73" s="17">
        <v>960.697</v>
      </c>
      <c r="D73" s="17">
        <v>897.71600000000001</v>
      </c>
      <c r="E73" s="17">
        <v>929.67499999999995</v>
      </c>
      <c r="F73" s="17">
        <v>929.428</v>
      </c>
      <c r="G73" s="17">
        <v>928.60900000000004</v>
      </c>
      <c r="H73" s="17">
        <v>1019.26</v>
      </c>
      <c r="I73" s="17">
        <v>1045.1400000000001</v>
      </c>
      <c r="J73" s="17">
        <v>899.26</v>
      </c>
      <c r="K73" s="17">
        <v>817.75300000000004</v>
      </c>
      <c r="L73" s="17">
        <v>882.101</v>
      </c>
      <c r="M73" s="17">
        <v>897.24300000000005</v>
      </c>
      <c r="N73" s="17">
        <v>806.798</v>
      </c>
      <c r="O73" s="17">
        <v>891.47799999999995</v>
      </c>
      <c r="P73" s="17">
        <v>1000.17</v>
      </c>
      <c r="Q73" s="17">
        <v>915.72500000000002</v>
      </c>
      <c r="R73" s="17">
        <v>895.85500000000002</v>
      </c>
      <c r="S73" s="17">
        <v>985.05600000000004</v>
      </c>
      <c r="T73" s="17">
        <v>935.96799999999996</v>
      </c>
      <c r="U73" s="17">
        <v>1077.6400000000001</v>
      </c>
      <c r="V73" s="17">
        <v>979.95100000000002</v>
      </c>
      <c r="W73" s="17">
        <v>921.38400000000001</v>
      </c>
      <c r="X73" s="17">
        <v>961.06</v>
      </c>
      <c r="Y73" s="17">
        <v>1023.7</v>
      </c>
      <c r="Z73" s="17">
        <v>985.83799999999997</v>
      </c>
      <c r="AA73" s="17">
        <v>1120.78</v>
      </c>
      <c r="AB73" s="17">
        <v>871.673</v>
      </c>
      <c r="AC73" s="17">
        <v>1014.58</v>
      </c>
      <c r="AD73" s="17">
        <v>973.69799999999998</v>
      </c>
      <c r="AE73" s="17">
        <v>927.39200000000005</v>
      </c>
      <c r="AF73" s="17">
        <v>1064.48</v>
      </c>
      <c r="AG73" s="17">
        <v>929.20500000000004</v>
      </c>
      <c r="AH73" s="17">
        <v>925.35</v>
      </c>
      <c r="AI73" s="17">
        <v>931.75</v>
      </c>
      <c r="AJ73" s="17">
        <v>811.22400000000005</v>
      </c>
      <c r="AK73" s="17">
        <v>940.87199999999996</v>
      </c>
      <c r="AL73" s="17">
        <v>979.40099999999995</v>
      </c>
      <c r="AM73" s="17">
        <v>966.529</v>
      </c>
      <c r="AN73" s="17">
        <v>707.40300000000002</v>
      </c>
      <c r="AO73" s="17">
        <v>758.64200000000005</v>
      </c>
      <c r="AP73" s="17"/>
    </row>
    <row r="74" spans="1:42" x14ac:dyDescent="0.35">
      <c r="A74" s="17"/>
      <c r="B74" s="17">
        <v>830.346</v>
      </c>
      <c r="C74" s="17">
        <v>961.09</v>
      </c>
      <c r="D74" s="17">
        <v>912.154</v>
      </c>
      <c r="E74" s="17">
        <v>931.97199999999998</v>
      </c>
      <c r="F74" s="17">
        <v>930.25900000000001</v>
      </c>
      <c r="G74" s="17">
        <v>931.59400000000005</v>
      </c>
      <c r="H74" s="17">
        <v>1021.41</v>
      </c>
      <c r="I74" s="17">
        <v>1046.29</v>
      </c>
      <c r="J74" s="17">
        <v>899.36900000000003</v>
      </c>
      <c r="K74" s="17">
        <v>818.16800000000001</v>
      </c>
      <c r="L74" s="17">
        <v>891.86800000000005</v>
      </c>
      <c r="M74" s="17">
        <v>901.37599999999998</v>
      </c>
      <c r="N74" s="17">
        <v>815.803</v>
      </c>
      <c r="O74" s="17">
        <v>891.69799999999998</v>
      </c>
      <c r="P74" s="17">
        <v>1004.68</v>
      </c>
      <c r="Q74" s="17">
        <v>917.04399999999998</v>
      </c>
      <c r="R74" s="17">
        <v>920.78300000000002</v>
      </c>
      <c r="S74" s="17">
        <v>985.46600000000001</v>
      </c>
      <c r="T74" s="17">
        <v>938.82799999999997</v>
      </c>
      <c r="U74" s="17">
        <v>1082.06</v>
      </c>
      <c r="V74" s="17">
        <v>987.37099999999998</v>
      </c>
      <c r="W74" s="17">
        <v>923.39300000000003</v>
      </c>
      <c r="X74" s="17">
        <v>983.26300000000003</v>
      </c>
      <c r="Y74" s="17">
        <v>1025.8399999999999</v>
      </c>
      <c r="Z74" s="17">
        <v>989.26499999999999</v>
      </c>
      <c r="AA74" s="17">
        <v>1124.47</v>
      </c>
      <c r="AB74" s="17">
        <v>873.49599999999998</v>
      </c>
      <c r="AC74" s="17">
        <v>1019.04</v>
      </c>
      <c r="AD74" s="17">
        <v>976.35500000000002</v>
      </c>
      <c r="AE74" s="17">
        <v>936.47900000000004</v>
      </c>
      <c r="AF74" s="17">
        <v>1078.5999999999999</v>
      </c>
      <c r="AG74" s="17">
        <v>930.25199999999995</v>
      </c>
      <c r="AH74" s="17">
        <v>938.21400000000006</v>
      </c>
      <c r="AI74" s="17">
        <v>934.91399999999999</v>
      </c>
      <c r="AJ74" s="17">
        <v>818.59500000000003</v>
      </c>
      <c r="AK74" s="17">
        <v>941.62699999999995</v>
      </c>
      <c r="AL74" s="17">
        <v>1010.56</v>
      </c>
      <c r="AM74" s="17">
        <v>987.05100000000004</v>
      </c>
      <c r="AN74" s="17">
        <v>716.86300000000006</v>
      </c>
      <c r="AO74" s="17">
        <v>761.26199999999994</v>
      </c>
      <c r="AP74" s="17"/>
    </row>
    <row r="75" spans="1:42" x14ac:dyDescent="0.35">
      <c r="A75" s="17"/>
      <c r="B75" s="17">
        <v>836.78499999999997</v>
      </c>
      <c r="C75" s="17">
        <v>968.15899999999999</v>
      </c>
      <c r="D75" s="17">
        <v>922.98099999999999</v>
      </c>
      <c r="E75" s="17">
        <v>932.35799999999995</v>
      </c>
      <c r="F75" s="17">
        <v>932.37400000000002</v>
      </c>
      <c r="G75" s="17">
        <v>944.85599999999999</v>
      </c>
      <c r="H75" s="17">
        <v>1031.3800000000001</v>
      </c>
      <c r="I75" s="17">
        <v>1051.1300000000001</v>
      </c>
      <c r="J75" s="17">
        <v>901.88400000000001</v>
      </c>
      <c r="K75" s="17">
        <v>818.58699999999999</v>
      </c>
      <c r="L75" s="17">
        <v>899.26199999999994</v>
      </c>
      <c r="M75" s="17">
        <v>904.89499999999998</v>
      </c>
      <c r="N75" s="17">
        <v>820.61400000000003</v>
      </c>
      <c r="O75" s="17">
        <v>892.75900000000001</v>
      </c>
      <c r="P75" s="17">
        <v>1017.2</v>
      </c>
      <c r="Q75" s="17">
        <v>918.43700000000001</v>
      </c>
      <c r="R75" s="17">
        <v>929.20500000000004</v>
      </c>
      <c r="S75" s="17">
        <v>996.53399999999999</v>
      </c>
      <c r="T75" s="17">
        <v>943.08600000000001</v>
      </c>
      <c r="U75" s="17">
        <v>1082.67</v>
      </c>
      <c r="V75" s="17">
        <v>989.37400000000002</v>
      </c>
      <c r="W75" s="17">
        <v>932.21299999999997</v>
      </c>
      <c r="X75" s="17">
        <v>996.17100000000005</v>
      </c>
      <c r="Y75" s="17">
        <v>1028.46</v>
      </c>
      <c r="Z75" s="17">
        <v>1010.69</v>
      </c>
      <c r="AA75" s="17">
        <v>1137.6300000000001</v>
      </c>
      <c r="AB75" s="17">
        <v>900.91700000000003</v>
      </c>
      <c r="AC75" s="17">
        <v>1034.4100000000001</v>
      </c>
      <c r="AD75" s="17">
        <v>978.51700000000005</v>
      </c>
      <c r="AE75" s="17">
        <v>943.68600000000004</v>
      </c>
      <c r="AF75" s="17">
        <v>1098.82</v>
      </c>
      <c r="AG75" s="17">
        <v>947.37400000000002</v>
      </c>
      <c r="AH75" s="17">
        <v>949.92600000000004</v>
      </c>
      <c r="AI75" s="17">
        <v>938.57299999999998</v>
      </c>
      <c r="AJ75" s="17">
        <v>826.76800000000003</v>
      </c>
      <c r="AK75" s="17">
        <v>950.15700000000004</v>
      </c>
      <c r="AL75" s="17">
        <v>1023.21</v>
      </c>
      <c r="AM75" s="17">
        <v>996.98099999999999</v>
      </c>
      <c r="AN75" s="17">
        <v>721.07600000000002</v>
      </c>
      <c r="AO75" s="17">
        <v>761.36099999999999</v>
      </c>
      <c r="AP75" s="17"/>
    </row>
    <row r="76" spans="1:42" x14ac:dyDescent="0.35">
      <c r="A76" s="17"/>
      <c r="B76" s="17">
        <v>839.08600000000001</v>
      </c>
      <c r="C76" s="17">
        <v>972.90099999999995</v>
      </c>
      <c r="D76" s="17">
        <v>923.23900000000003</v>
      </c>
      <c r="E76" s="17">
        <v>933.54600000000005</v>
      </c>
      <c r="F76" s="17">
        <v>937.04499999999996</v>
      </c>
      <c r="G76" s="17">
        <v>958.21400000000006</v>
      </c>
      <c r="H76" s="17">
        <v>1032.44</v>
      </c>
      <c r="I76" s="17">
        <v>1051.7</v>
      </c>
      <c r="J76" s="17">
        <v>912.125</v>
      </c>
      <c r="K76" s="17">
        <v>825.73099999999999</v>
      </c>
      <c r="L76" s="17">
        <v>925.58100000000002</v>
      </c>
      <c r="M76" s="17">
        <v>906.74699999999996</v>
      </c>
      <c r="N76" s="17">
        <v>829.71900000000005</v>
      </c>
      <c r="O76" s="17">
        <v>904.69500000000005</v>
      </c>
      <c r="P76" s="17">
        <v>1020.89</v>
      </c>
      <c r="Q76" s="17">
        <v>932.15800000000002</v>
      </c>
      <c r="R76" s="17">
        <v>935.78399999999999</v>
      </c>
      <c r="S76" s="17">
        <v>1041.43</v>
      </c>
      <c r="T76" s="17">
        <v>943.55399999999997</v>
      </c>
      <c r="U76" s="17">
        <v>1083</v>
      </c>
      <c r="V76" s="17">
        <v>994.21100000000001</v>
      </c>
      <c r="W76" s="17">
        <v>933.47</v>
      </c>
      <c r="X76" s="17">
        <v>996.904</v>
      </c>
      <c r="Y76" s="17">
        <v>1033.8699999999999</v>
      </c>
      <c r="Z76" s="17">
        <v>1011.26</v>
      </c>
      <c r="AA76" s="17">
        <v>1142.69</v>
      </c>
      <c r="AB76" s="17">
        <v>901.25699999999995</v>
      </c>
      <c r="AC76" s="17">
        <v>1036.3499999999999</v>
      </c>
      <c r="AD76" s="17">
        <v>985.55200000000002</v>
      </c>
      <c r="AE76" s="17">
        <v>953.58299999999997</v>
      </c>
      <c r="AF76" s="17">
        <v>1104.17</v>
      </c>
      <c r="AG76" s="17">
        <v>956.87599999999998</v>
      </c>
      <c r="AH76" s="17">
        <v>954.36300000000006</v>
      </c>
      <c r="AI76" s="17">
        <v>955.26</v>
      </c>
      <c r="AJ76" s="17">
        <v>829.86900000000003</v>
      </c>
      <c r="AK76" s="17">
        <v>951.28</v>
      </c>
      <c r="AL76" s="17">
        <v>1025.5899999999999</v>
      </c>
      <c r="AM76" s="17">
        <v>999.84500000000003</v>
      </c>
      <c r="AN76" s="17">
        <v>737.69200000000001</v>
      </c>
      <c r="AO76" s="17">
        <v>775.82500000000005</v>
      </c>
      <c r="AP76" s="17"/>
    </row>
    <row r="77" spans="1:42" x14ac:dyDescent="0.35">
      <c r="A77" s="17"/>
      <c r="B77" s="17">
        <v>841.22500000000002</v>
      </c>
      <c r="C77" s="17">
        <v>978.16399999999999</v>
      </c>
      <c r="D77" s="17">
        <v>926.99199999999996</v>
      </c>
      <c r="E77" s="17">
        <v>937.51400000000001</v>
      </c>
      <c r="F77" s="17">
        <v>948.38400000000001</v>
      </c>
      <c r="G77" s="17">
        <v>958.62300000000005</v>
      </c>
      <c r="H77" s="17">
        <v>1033.5999999999999</v>
      </c>
      <c r="I77" s="17">
        <v>1052.07</v>
      </c>
      <c r="J77" s="17">
        <v>914.19299999999998</v>
      </c>
      <c r="K77" s="17">
        <v>827.55399999999997</v>
      </c>
      <c r="L77" s="17">
        <v>945.94100000000003</v>
      </c>
      <c r="M77" s="17">
        <v>915.12800000000004</v>
      </c>
      <c r="N77" s="17">
        <v>829.779</v>
      </c>
      <c r="O77" s="17">
        <v>905.41899999999998</v>
      </c>
      <c r="P77" s="17">
        <v>1021.96</v>
      </c>
      <c r="Q77" s="17">
        <v>934.37800000000004</v>
      </c>
      <c r="R77" s="17">
        <v>949.45799999999997</v>
      </c>
      <c r="S77" s="17">
        <v>1042.23</v>
      </c>
      <c r="T77" s="17">
        <v>947.72299999999996</v>
      </c>
      <c r="U77" s="17">
        <v>1088.96</v>
      </c>
      <c r="V77" s="17">
        <v>994.78700000000003</v>
      </c>
      <c r="W77" s="17">
        <v>940.13499999999999</v>
      </c>
      <c r="X77" s="17">
        <v>998.65899999999999</v>
      </c>
      <c r="Y77" s="17">
        <v>1046.9000000000001</v>
      </c>
      <c r="Z77" s="17">
        <v>1013.71</v>
      </c>
      <c r="AA77" s="17">
        <v>1151.1199999999999</v>
      </c>
      <c r="AB77" s="17">
        <v>903.27499999999998</v>
      </c>
      <c r="AC77" s="17">
        <v>1047.42</v>
      </c>
      <c r="AD77" s="17">
        <v>1000.72</v>
      </c>
      <c r="AE77" s="17">
        <v>954.88499999999999</v>
      </c>
      <c r="AF77" s="17">
        <v>1117.71</v>
      </c>
      <c r="AG77" s="17">
        <v>961.971</v>
      </c>
      <c r="AH77" s="17">
        <v>954.48500000000001</v>
      </c>
      <c r="AI77" s="17">
        <v>970.24199999999996</v>
      </c>
      <c r="AJ77" s="17">
        <v>830.20299999999997</v>
      </c>
      <c r="AK77" s="17">
        <v>953.12099999999998</v>
      </c>
      <c r="AL77" s="17">
        <v>1032.4100000000001</v>
      </c>
      <c r="AM77" s="17">
        <v>1064.08</v>
      </c>
      <c r="AN77" s="17">
        <v>739.94</v>
      </c>
      <c r="AO77" s="17">
        <v>779.38499999999999</v>
      </c>
      <c r="AP77" s="17"/>
    </row>
    <row r="78" spans="1:42" x14ac:dyDescent="0.35">
      <c r="A78" s="17"/>
      <c r="B78" s="17">
        <v>856.64800000000002</v>
      </c>
      <c r="C78" s="17">
        <v>981.31299999999999</v>
      </c>
      <c r="D78" s="17">
        <v>928.351</v>
      </c>
      <c r="E78" s="17">
        <v>937.65300000000002</v>
      </c>
      <c r="F78" s="17">
        <v>954.98099999999999</v>
      </c>
      <c r="G78" s="17">
        <v>960.59699999999998</v>
      </c>
      <c r="H78" s="17">
        <v>1040.4100000000001</v>
      </c>
      <c r="I78" s="17">
        <v>1063.3</v>
      </c>
      <c r="J78" s="17">
        <v>919.19500000000005</v>
      </c>
      <c r="K78" s="17">
        <v>830.94500000000005</v>
      </c>
      <c r="L78" s="17">
        <v>952.11800000000005</v>
      </c>
      <c r="M78" s="17">
        <v>930.01800000000003</v>
      </c>
      <c r="N78" s="17">
        <v>834.81500000000005</v>
      </c>
      <c r="O78" s="17">
        <v>917.154</v>
      </c>
      <c r="P78" s="17">
        <v>1030.8800000000001</v>
      </c>
      <c r="Q78" s="17">
        <v>940.93</v>
      </c>
      <c r="R78" s="17">
        <v>956.41</v>
      </c>
      <c r="S78" s="17">
        <v>1044.3599999999999</v>
      </c>
      <c r="T78" s="17">
        <v>947.93</v>
      </c>
      <c r="U78" s="17">
        <v>1090.18</v>
      </c>
      <c r="V78" s="17">
        <v>1007.12</v>
      </c>
      <c r="W78" s="17">
        <v>944.38699999999994</v>
      </c>
      <c r="X78" s="17">
        <v>1000.69</v>
      </c>
      <c r="Y78" s="17">
        <v>1048.71</v>
      </c>
      <c r="Z78" s="17">
        <v>1017.91</v>
      </c>
      <c r="AA78" s="17">
        <v>1158.3</v>
      </c>
      <c r="AB78" s="17">
        <v>905.524</v>
      </c>
      <c r="AC78" s="17">
        <v>1059.9100000000001</v>
      </c>
      <c r="AD78" s="17">
        <v>1002.06</v>
      </c>
      <c r="AE78" s="17">
        <v>964.61900000000003</v>
      </c>
      <c r="AF78" s="17">
        <v>1120.98</v>
      </c>
      <c r="AG78" s="17">
        <v>970.34699999999998</v>
      </c>
      <c r="AH78" s="17">
        <v>958.11699999999996</v>
      </c>
      <c r="AI78" s="17">
        <v>970.80399999999997</v>
      </c>
      <c r="AJ78" s="17">
        <v>833.06600000000003</v>
      </c>
      <c r="AK78" s="17">
        <v>970.29899999999998</v>
      </c>
      <c r="AL78" s="17">
        <v>1036.3399999999999</v>
      </c>
      <c r="AM78" s="17">
        <v>1068.74</v>
      </c>
      <c r="AN78" s="17">
        <v>758.45299999999997</v>
      </c>
      <c r="AO78" s="17">
        <v>803.06100000000004</v>
      </c>
      <c r="AP78" s="17"/>
    </row>
    <row r="79" spans="1:42" x14ac:dyDescent="0.35">
      <c r="A79" s="17"/>
      <c r="B79" s="17">
        <v>861.125</v>
      </c>
      <c r="C79" s="17">
        <v>984.83399999999995</v>
      </c>
      <c r="D79" s="17">
        <v>935.89800000000002</v>
      </c>
      <c r="E79" s="17">
        <v>940.86400000000003</v>
      </c>
      <c r="F79" s="17">
        <v>960.66600000000005</v>
      </c>
      <c r="G79" s="17">
        <v>961.83900000000006</v>
      </c>
      <c r="H79" s="17">
        <v>1043.03</v>
      </c>
      <c r="I79" s="17">
        <v>1069.92</v>
      </c>
      <c r="J79" s="17">
        <v>930.19299999999998</v>
      </c>
      <c r="K79" s="17">
        <v>832.94799999999998</v>
      </c>
      <c r="L79" s="17">
        <v>954.41099999999994</v>
      </c>
      <c r="M79" s="17">
        <v>932.36199999999997</v>
      </c>
      <c r="N79" s="17">
        <v>855.26800000000003</v>
      </c>
      <c r="O79" s="17">
        <v>918.59299999999996</v>
      </c>
      <c r="P79" s="17">
        <v>1031.46</v>
      </c>
      <c r="Q79" s="17">
        <v>945.04899999999998</v>
      </c>
      <c r="R79" s="17">
        <v>986.11699999999996</v>
      </c>
      <c r="S79" s="17">
        <v>1066.25</v>
      </c>
      <c r="T79" s="17">
        <v>949.05200000000002</v>
      </c>
      <c r="U79" s="17">
        <v>1092.0899999999999</v>
      </c>
      <c r="V79" s="17">
        <v>1017.3</v>
      </c>
      <c r="W79" s="17">
        <v>945.17</v>
      </c>
      <c r="X79" s="17">
        <v>1001.33</v>
      </c>
      <c r="Y79" s="17">
        <v>1049.28</v>
      </c>
      <c r="Z79" s="17">
        <v>1025.29</v>
      </c>
      <c r="AA79" s="17">
        <v>1161.27</v>
      </c>
      <c r="AB79" s="17">
        <v>909.73599999999999</v>
      </c>
      <c r="AC79" s="17">
        <v>1082.3499999999999</v>
      </c>
      <c r="AD79" s="17">
        <v>1004.11</v>
      </c>
      <c r="AE79" s="17">
        <v>969.68</v>
      </c>
      <c r="AF79" s="17">
        <v>1136.24</v>
      </c>
      <c r="AG79" s="17">
        <v>985.07399999999996</v>
      </c>
      <c r="AH79" s="17">
        <v>960.31700000000001</v>
      </c>
      <c r="AI79" s="17">
        <v>974.71299999999997</v>
      </c>
      <c r="AJ79" s="17">
        <v>836.947</v>
      </c>
      <c r="AK79" s="17">
        <v>971.38099999999997</v>
      </c>
      <c r="AL79" s="17">
        <v>1037.77</v>
      </c>
      <c r="AM79" s="17">
        <v>1090.18</v>
      </c>
      <c r="AN79" s="17">
        <v>759.01400000000001</v>
      </c>
      <c r="AO79" s="17">
        <v>822.87800000000004</v>
      </c>
      <c r="AP79" s="17"/>
    </row>
    <row r="80" spans="1:42" x14ac:dyDescent="0.35">
      <c r="A80" s="17"/>
      <c r="B80" s="17">
        <v>865.88199999999995</v>
      </c>
      <c r="C80" s="17">
        <v>990.02800000000002</v>
      </c>
      <c r="D80" s="17">
        <v>939.49699999999996</v>
      </c>
      <c r="E80" s="17">
        <v>949.65200000000004</v>
      </c>
      <c r="F80" s="17">
        <v>961.26599999999996</v>
      </c>
      <c r="G80" s="17">
        <v>971.31399999999996</v>
      </c>
      <c r="H80" s="17">
        <v>1063.1199999999999</v>
      </c>
      <c r="I80" s="17">
        <v>1073.2</v>
      </c>
      <c r="J80" s="17">
        <v>940.67899999999997</v>
      </c>
      <c r="K80" s="17">
        <v>840.17399999999998</v>
      </c>
      <c r="L80" s="17">
        <v>988.399</v>
      </c>
      <c r="M80" s="17">
        <v>935.91600000000005</v>
      </c>
      <c r="N80" s="17">
        <v>864.529</v>
      </c>
      <c r="O80" s="17">
        <v>927.50199999999995</v>
      </c>
      <c r="P80" s="17">
        <v>1033.94</v>
      </c>
      <c r="Q80" s="17">
        <v>960.62099999999998</v>
      </c>
      <c r="R80" s="17">
        <v>1000.28</v>
      </c>
      <c r="S80" s="17">
        <v>1085.6500000000001</v>
      </c>
      <c r="T80" s="17">
        <v>954.93600000000004</v>
      </c>
      <c r="U80" s="17">
        <v>1094.6500000000001</v>
      </c>
      <c r="V80" s="17">
        <v>1024.47</v>
      </c>
      <c r="W80" s="17">
        <v>946.34199999999998</v>
      </c>
      <c r="X80" s="17">
        <v>1008.09</v>
      </c>
      <c r="Y80" s="17">
        <v>1053.25</v>
      </c>
      <c r="Z80" s="17">
        <v>1031.81</v>
      </c>
      <c r="AA80" s="17">
        <v>1162.1400000000001</v>
      </c>
      <c r="AB80" s="17">
        <v>911.39200000000005</v>
      </c>
      <c r="AC80" s="17">
        <v>1088.3599999999999</v>
      </c>
      <c r="AD80" s="17">
        <v>1012.54</v>
      </c>
      <c r="AE80" s="17">
        <v>975.79200000000003</v>
      </c>
      <c r="AF80" s="17">
        <v>1139.8499999999999</v>
      </c>
      <c r="AG80" s="17">
        <v>991.48199999999997</v>
      </c>
      <c r="AH80" s="17">
        <v>966.47400000000005</v>
      </c>
      <c r="AI80" s="17">
        <v>980.40899999999999</v>
      </c>
      <c r="AJ80" s="17">
        <v>839.72799999999995</v>
      </c>
      <c r="AK80" s="17">
        <v>982.33</v>
      </c>
      <c r="AL80" s="17">
        <v>1051.92</v>
      </c>
      <c r="AM80" s="17">
        <v>1093.72</v>
      </c>
      <c r="AN80" s="17">
        <v>763.10199999999998</v>
      </c>
      <c r="AO80" s="17">
        <v>836.66800000000001</v>
      </c>
      <c r="AP80" s="17"/>
    </row>
    <row r="81" spans="1:42" x14ac:dyDescent="0.35">
      <c r="A81" s="17"/>
      <c r="B81" s="17">
        <v>866.1</v>
      </c>
      <c r="C81" s="17">
        <v>1001.19</v>
      </c>
      <c r="D81" s="17">
        <v>940.16700000000003</v>
      </c>
      <c r="E81" s="17">
        <v>957.21199999999999</v>
      </c>
      <c r="F81" s="17">
        <v>965.21199999999999</v>
      </c>
      <c r="G81" s="17">
        <v>972.15099999999995</v>
      </c>
      <c r="H81" s="17">
        <v>1071.6199999999999</v>
      </c>
      <c r="I81" s="17">
        <v>1073.33</v>
      </c>
      <c r="J81" s="17">
        <v>942.78599999999994</v>
      </c>
      <c r="K81" s="17">
        <v>852.88099999999997</v>
      </c>
      <c r="L81" s="17">
        <v>998.38</v>
      </c>
      <c r="M81" s="17">
        <v>957.60799999999995</v>
      </c>
      <c r="N81" s="17">
        <v>864.96799999999996</v>
      </c>
      <c r="O81" s="17">
        <v>928.95500000000004</v>
      </c>
      <c r="P81" s="17">
        <v>1057.29</v>
      </c>
      <c r="Q81" s="17">
        <v>971.81899999999996</v>
      </c>
      <c r="R81" s="17">
        <v>1012.65</v>
      </c>
      <c r="S81" s="17">
        <v>1090.53</v>
      </c>
      <c r="T81" s="17">
        <v>958.71299999999997</v>
      </c>
      <c r="U81" s="17">
        <v>1102.3499999999999</v>
      </c>
      <c r="V81" s="17">
        <v>1036.6300000000001</v>
      </c>
      <c r="W81" s="17">
        <v>951.14</v>
      </c>
      <c r="X81" s="17">
        <v>1009.97</v>
      </c>
      <c r="Y81" s="17">
        <v>1057.3900000000001</v>
      </c>
      <c r="Z81" s="17">
        <v>1032.5999999999999</v>
      </c>
      <c r="AA81" s="17">
        <v>1168.5899999999999</v>
      </c>
      <c r="AB81" s="17">
        <v>920.50699999999995</v>
      </c>
      <c r="AC81" s="17">
        <v>1097.28</v>
      </c>
      <c r="AD81" s="17">
        <v>1013.8</v>
      </c>
      <c r="AE81" s="17">
        <v>977.19399999999996</v>
      </c>
      <c r="AF81" s="17">
        <v>1142.94</v>
      </c>
      <c r="AG81" s="17">
        <v>993.96600000000001</v>
      </c>
      <c r="AH81" s="17">
        <v>974.85699999999997</v>
      </c>
      <c r="AI81" s="17">
        <v>991.995</v>
      </c>
      <c r="AJ81" s="17">
        <v>840.32799999999997</v>
      </c>
      <c r="AK81" s="17">
        <v>984.17</v>
      </c>
      <c r="AL81" s="17">
        <v>1060.24</v>
      </c>
      <c r="AM81" s="17">
        <v>1112.05</v>
      </c>
      <c r="AN81" s="17">
        <v>765.79700000000003</v>
      </c>
      <c r="AO81" s="17">
        <v>852.60400000000004</v>
      </c>
      <c r="AP81" s="17"/>
    </row>
    <row r="82" spans="1:42" x14ac:dyDescent="0.35">
      <c r="A82" s="17"/>
      <c r="B82" s="17">
        <v>867.23</v>
      </c>
      <c r="C82" s="17">
        <v>1008.27</v>
      </c>
      <c r="D82" s="17">
        <v>950.09199999999998</v>
      </c>
      <c r="E82" s="17">
        <v>961.33299999999997</v>
      </c>
      <c r="F82" s="17">
        <v>966.11199999999997</v>
      </c>
      <c r="G82" s="17">
        <v>976.72299999999996</v>
      </c>
      <c r="H82" s="17">
        <v>1078.82</v>
      </c>
      <c r="I82" s="17">
        <v>1078.74</v>
      </c>
      <c r="J82" s="17">
        <v>946.279</v>
      </c>
      <c r="K82" s="17">
        <v>859.43100000000004</v>
      </c>
      <c r="L82" s="17">
        <v>1005.24</v>
      </c>
      <c r="M82" s="17">
        <v>962.86900000000003</v>
      </c>
      <c r="N82" s="17">
        <v>866.72500000000002</v>
      </c>
      <c r="O82" s="17">
        <v>943.53499999999997</v>
      </c>
      <c r="P82" s="17">
        <v>1092.98</v>
      </c>
      <c r="Q82" s="17">
        <v>976.98500000000001</v>
      </c>
      <c r="R82" s="17">
        <v>1021.65</v>
      </c>
      <c r="S82" s="17">
        <v>1092.02</v>
      </c>
      <c r="T82" s="17">
        <v>963.22500000000002</v>
      </c>
      <c r="U82" s="17">
        <v>1107.3900000000001</v>
      </c>
      <c r="V82" s="17">
        <v>1040.06</v>
      </c>
      <c r="W82" s="17">
        <v>952.18200000000002</v>
      </c>
      <c r="X82" s="17">
        <v>1020</v>
      </c>
      <c r="Y82" s="17">
        <v>1058.5</v>
      </c>
      <c r="Z82" s="17">
        <v>1038.82</v>
      </c>
      <c r="AA82" s="17">
        <v>1168.78</v>
      </c>
      <c r="AB82" s="17">
        <v>931.99</v>
      </c>
      <c r="AC82" s="17">
        <v>1107.8699999999999</v>
      </c>
      <c r="AD82" s="17">
        <v>1014.65</v>
      </c>
      <c r="AE82" s="17">
        <v>992.40099999999995</v>
      </c>
      <c r="AF82" s="17">
        <v>1145.73</v>
      </c>
      <c r="AG82" s="17">
        <v>996.64200000000005</v>
      </c>
      <c r="AH82" s="17">
        <v>977.82799999999997</v>
      </c>
      <c r="AI82" s="17">
        <v>994.96</v>
      </c>
      <c r="AJ82" s="17">
        <v>846.31299999999999</v>
      </c>
      <c r="AK82" s="17">
        <v>986.86199999999997</v>
      </c>
      <c r="AL82" s="17">
        <v>1070.1600000000001</v>
      </c>
      <c r="AM82" s="17">
        <v>1115.49</v>
      </c>
      <c r="AN82" s="17">
        <v>766.12099999999998</v>
      </c>
      <c r="AO82" s="17">
        <v>871.67600000000004</v>
      </c>
      <c r="AP82" s="17"/>
    </row>
    <row r="83" spans="1:42" x14ac:dyDescent="0.35">
      <c r="A83" s="17"/>
      <c r="B83" s="17">
        <v>873.19500000000005</v>
      </c>
      <c r="C83" s="17">
        <v>1024.1300000000001</v>
      </c>
      <c r="D83" s="17">
        <v>961.83799999999997</v>
      </c>
      <c r="E83" s="17">
        <v>965.22799999999995</v>
      </c>
      <c r="F83" s="17">
        <v>970.86900000000003</v>
      </c>
      <c r="G83" s="17">
        <v>984.85599999999999</v>
      </c>
      <c r="H83" s="17">
        <v>1091.45</v>
      </c>
      <c r="I83" s="17">
        <v>1093.1600000000001</v>
      </c>
      <c r="J83" s="17">
        <v>972.56500000000005</v>
      </c>
      <c r="K83" s="17">
        <v>866.596</v>
      </c>
      <c r="L83" s="17">
        <v>1017.63</v>
      </c>
      <c r="M83" s="17">
        <v>965.11400000000003</v>
      </c>
      <c r="N83" s="17">
        <v>878.21799999999996</v>
      </c>
      <c r="O83" s="17">
        <v>944.17100000000005</v>
      </c>
      <c r="P83" s="17">
        <v>1100.98</v>
      </c>
      <c r="Q83" s="17">
        <v>985.11599999999999</v>
      </c>
      <c r="R83" s="17">
        <v>1030.23</v>
      </c>
      <c r="S83" s="17">
        <v>1092.6500000000001</v>
      </c>
      <c r="T83" s="17">
        <v>970.58600000000001</v>
      </c>
      <c r="U83" s="17">
        <v>1109.57</v>
      </c>
      <c r="V83" s="17">
        <v>1041.1600000000001</v>
      </c>
      <c r="W83" s="17">
        <v>963.42100000000005</v>
      </c>
      <c r="X83" s="17">
        <v>1026.05</v>
      </c>
      <c r="Y83" s="17">
        <v>1066.18</v>
      </c>
      <c r="Z83" s="17">
        <v>1040.92</v>
      </c>
      <c r="AA83" s="17">
        <v>1173.6300000000001</v>
      </c>
      <c r="AB83" s="17">
        <v>934.976</v>
      </c>
      <c r="AC83" s="17">
        <v>1109.77</v>
      </c>
      <c r="AD83" s="17">
        <v>1018.63</v>
      </c>
      <c r="AE83" s="17">
        <v>1001.09</v>
      </c>
      <c r="AF83" s="17">
        <v>1155.7</v>
      </c>
      <c r="AG83" s="17">
        <v>997.78399999999999</v>
      </c>
      <c r="AH83" s="17">
        <v>987.90099999999995</v>
      </c>
      <c r="AI83" s="17">
        <v>997.28499999999997</v>
      </c>
      <c r="AJ83" s="17">
        <v>848.89599999999996</v>
      </c>
      <c r="AK83" s="17">
        <v>991.75</v>
      </c>
      <c r="AL83" s="17">
        <v>1075.6099999999999</v>
      </c>
      <c r="AM83" s="17">
        <v>1134.06</v>
      </c>
      <c r="AN83" s="17">
        <v>786.23199999999997</v>
      </c>
      <c r="AO83" s="17">
        <v>901.40300000000002</v>
      </c>
      <c r="AP83" s="17"/>
    </row>
    <row r="84" spans="1:42" x14ac:dyDescent="0.35">
      <c r="A84" s="17"/>
      <c r="B84" s="17">
        <v>876.27099999999996</v>
      </c>
      <c r="C84" s="17">
        <v>1028.6099999999999</v>
      </c>
      <c r="D84" s="17">
        <v>964.13</v>
      </c>
      <c r="E84" s="17">
        <v>978.60699999999997</v>
      </c>
      <c r="F84" s="17">
        <v>970.89800000000002</v>
      </c>
      <c r="G84" s="17">
        <v>997.36599999999999</v>
      </c>
      <c r="H84" s="17">
        <v>1091.8499999999999</v>
      </c>
      <c r="I84" s="17">
        <v>1111.1300000000001</v>
      </c>
      <c r="J84" s="17">
        <v>975.37400000000002</v>
      </c>
      <c r="K84" s="17">
        <v>876.53599999999994</v>
      </c>
      <c r="L84" s="17">
        <v>1055.5</v>
      </c>
      <c r="M84" s="17">
        <v>971.07899999999995</v>
      </c>
      <c r="N84" s="17">
        <v>880.75199999999995</v>
      </c>
      <c r="O84" s="17">
        <v>971.70399999999995</v>
      </c>
      <c r="P84" s="17">
        <v>1103.69</v>
      </c>
      <c r="Q84" s="17">
        <v>987.01800000000003</v>
      </c>
      <c r="R84" s="17">
        <v>1048.83</v>
      </c>
      <c r="S84" s="17">
        <v>1093.8599999999999</v>
      </c>
      <c r="T84" s="17">
        <v>988.31600000000003</v>
      </c>
      <c r="U84" s="17">
        <v>1116.43</v>
      </c>
      <c r="V84" s="17">
        <v>1045.51</v>
      </c>
      <c r="W84" s="17">
        <v>963.505</v>
      </c>
      <c r="X84" s="17">
        <v>1027.1400000000001</v>
      </c>
      <c r="Y84" s="17">
        <v>1068.1099999999999</v>
      </c>
      <c r="Z84" s="17">
        <v>1057.98</v>
      </c>
      <c r="AA84" s="17">
        <v>1175.6500000000001</v>
      </c>
      <c r="AB84" s="17">
        <v>945.41300000000001</v>
      </c>
      <c r="AC84" s="17">
        <v>1131.71</v>
      </c>
      <c r="AD84" s="17">
        <v>1020.67</v>
      </c>
      <c r="AE84" s="17">
        <v>1005.17</v>
      </c>
      <c r="AF84" s="17">
        <v>1157.18</v>
      </c>
      <c r="AG84" s="17">
        <v>1001.64</v>
      </c>
      <c r="AH84" s="17">
        <v>1029.77</v>
      </c>
      <c r="AI84" s="17">
        <v>1003.17</v>
      </c>
      <c r="AJ84" s="17">
        <v>858.56299999999999</v>
      </c>
      <c r="AK84" s="17">
        <v>993.49699999999996</v>
      </c>
      <c r="AL84" s="17">
        <v>1110.92</v>
      </c>
      <c r="AM84" s="17">
        <v>1140.32</v>
      </c>
      <c r="AN84" s="17">
        <v>789.30100000000004</v>
      </c>
      <c r="AO84" s="17">
        <v>916.62800000000004</v>
      </c>
      <c r="AP84" s="17"/>
    </row>
    <row r="85" spans="1:42" x14ac:dyDescent="0.35">
      <c r="A85" s="17"/>
      <c r="B85" s="17">
        <v>877.76900000000001</v>
      </c>
      <c r="C85" s="17">
        <v>1044.54</v>
      </c>
      <c r="D85" s="17">
        <v>969.221</v>
      </c>
      <c r="E85" s="17">
        <v>979.52499999999998</v>
      </c>
      <c r="F85" s="17">
        <v>977.38699999999994</v>
      </c>
      <c r="G85" s="17">
        <v>1000.94</v>
      </c>
      <c r="H85" s="17">
        <v>1102.3800000000001</v>
      </c>
      <c r="I85" s="17">
        <v>1124.23</v>
      </c>
      <c r="J85" s="17">
        <v>982.529</v>
      </c>
      <c r="K85" s="17">
        <v>876.78099999999995</v>
      </c>
      <c r="L85" s="17">
        <v>1055.6099999999999</v>
      </c>
      <c r="M85" s="17">
        <v>974.01599999999996</v>
      </c>
      <c r="N85" s="17">
        <v>893.80200000000002</v>
      </c>
      <c r="O85" s="17">
        <v>1005.77</v>
      </c>
      <c r="P85" s="17">
        <v>1104.6400000000001</v>
      </c>
      <c r="Q85" s="17">
        <v>987.798</v>
      </c>
      <c r="R85" s="17">
        <v>1067.06</v>
      </c>
      <c r="S85" s="17">
        <v>1099.4000000000001</v>
      </c>
      <c r="T85" s="17">
        <v>990.24900000000002</v>
      </c>
      <c r="U85" s="17">
        <v>1126.3699999999999</v>
      </c>
      <c r="V85" s="17">
        <v>1063.8699999999999</v>
      </c>
      <c r="W85" s="17">
        <v>966.34500000000003</v>
      </c>
      <c r="X85" s="17">
        <v>1043.1099999999999</v>
      </c>
      <c r="Y85" s="17">
        <v>1081.23</v>
      </c>
      <c r="Z85" s="17">
        <v>1070.52</v>
      </c>
      <c r="AA85" s="17">
        <v>1177.6199999999999</v>
      </c>
      <c r="AB85" s="17">
        <v>947.61199999999997</v>
      </c>
      <c r="AC85" s="17">
        <v>1138.03</v>
      </c>
      <c r="AD85" s="17">
        <v>1042.3</v>
      </c>
      <c r="AE85" s="17">
        <v>1010.59</v>
      </c>
      <c r="AF85" s="17">
        <v>1163.81</v>
      </c>
      <c r="AG85" s="17">
        <v>1006.49</v>
      </c>
      <c r="AH85" s="17">
        <v>1046.47</v>
      </c>
      <c r="AI85" s="17">
        <v>1024.98</v>
      </c>
      <c r="AJ85" s="17">
        <v>861.18200000000002</v>
      </c>
      <c r="AK85" s="17">
        <v>999.49</v>
      </c>
      <c r="AL85" s="17">
        <v>1118.18</v>
      </c>
      <c r="AM85" s="17">
        <v>1146.73</v>
      </c>
      <c r="AN85" s="17">
        <v>824.96199999999999</v>
      </c>
      <c r="AO85" s="17">
        <v>923.41600000000005</v>
      </c>
      <c r="AP85" s="17"/>
    </row>
    <row r="86" spans="1:42" x14ac:dyDescent="0.35">
      <c r="A86" s="17"/>
      <c r="B86" s="17">
        <v>880.298</v>
      </c>
      <c r="C86" s="17">
        <v>1044.55</v>
      </c>
      <c r="D86" s="17">
        <v>973.07100000000003</v>
      </c>
      <c r="E86" s="17">
        <v>982.00400000000002</v>
      </c>
      <c r="F86" s="17">
        <v>982.19100000000003</v>
      </c>
      <c r="G86" s="17">
        <v>1000.95</v>
      </c>
      <c r="H86" s="17">
        <v>1114.24</v>
      </c>
      <c r="I86" s="17">
        <v>1124.4100000000001</v>
      </c>
      <c r="J86" s="17">
        <v>986.72299999999996</v>
      </c>
      <c r="K86" s="17">
        <v>877.47299999999996</v>
      </c>
      <c r="L86" s="17">
        <v>1068.3599999999999</v>
      </c>
      <c r="M86" s="17">
        <v>988.86500000000001</v>
      </c>
      <c r="N86" s="17">
        <v>907.99699999999996</v>
      </c>
      <c r="O86" s="17">
        <v>1016.46</v>
      </c>
      <c r="P86" s="17">
        <v>1139.6600000000001</v>
      </c>
      <c r="Q86" s="17">
        <v>996.60299999999995</v>
      </c>
      <c r="R86" s="17">
        <v>1077.27</v>
      </c>
      <c r="S86" s="17">
        <v>1108.9000000000001</v>
      </c>
      <c r="T86" s="17">
        <v>991.35199999999998</v>
      </c>
      <c r="U86" s="17">
        <v>1141.19</v>
      </c>
      <c r="V86" s="17">
        <v>1078.1199999999999</v>
      </c>
      <c r="W86" s="17">
        <v>980.80499999999995</v>
      </c>
      <c r="X86" s="17">
        <v>1057.67</v>
      </c>
      <c r="Y86" s="17">
        <v>1098.74</v>
      </c>
      <c r="Z86" s="17">
        <v>1072.03</v>
      </c>
      <c r="AA86" s="17">
        <v>1188.0899999999999</v>
      </c>
      <c r="AB86" s="17">
        <v>950.202</v>
      </c>
      <c r="AC86" s="17">
        <v>1139.32</v>
      </c>
      <c r="AD86" s="17">
        <v>1084.9100000000001</v>
      </c>
      <c r="AE86" s="17">
        <v>1015.94</v>
      </c>
      <c r="AF86" s="17">
        <v>1165.92</v>
      </c>
      <c r="AG86" s="17">
        <v>1008.92</v>
      </c>
      <c r="AH86" s="17">
        <v>1049.03</v>
      </c>
      <c r="AI86" s="17">
        <v>1037.76</v>
      </c>
      <c r="AJ86" s="17">
        <v>874.75</v>
      </c>
      <c r="AK86" s="17">
        <v>1001.33</v>
      </c>
      <c r="AL86" s="17">
        <v>1121.8900000000001</v>
      </c>
      <c r="AM86" s="17">
        <v>1155.3800000000001</v>
      </c>
      <c r="AN86" s="17">
        <v>841.57500000000005</v>
      </c>
      <c r="AO86" s="17">
        <v>958.62900000000002</v>
      </c>
      <c r="AP86" s="17"/>
    </row>
    <row r="87" spans="1:42" x14ac:dyDescent="0.35">
      <c r="A87" s="17"/>
      <c r="B87" s="17">
        <v>882.81799999999998</v>
      </c>
      <c r="C87" s="17">
        <v>1049.72</v>
      </c>
      <c r="D87" s="17">
        <v>973.14400000000001</v>
      </c>
      <c r="E87" s="17">
        <v>984.399</v>
      </c>
      <c r="F87" s="17">
        <v>1007.37</v>
      </c>
      <c r="G87" s="17">
        <v>1026.51</v>
      </c>
      <c r="H87" s="17">
        <v>1115.1400000000001</v>
      </c>
      <c r="I87" s="17">
        <v>1130.99</v>
      </c>
      <c r="J87" s="17">
        <v>1008.48</v>
      </c>
      <c r="K87" s="17">
        <v>879.24099999999999</v>
      </c>
      <c r="L87" s="17">
        <v>1080.6600000000001</v>
      </c>
      <c r="M87" s="17">
        <v>1000.48</v>
      </c>
      <c r="N87" s="17">
        <v>919.24300000000005</v>
      </c>
      <c r="O87" s="17">
        <v>1018.66</v>
      </c>
      <c r="P87" s="17">
        <v>1145.49</v>
      </c>
      <c r="Q87" s="17">
        <v>1005.11</v>
      </c>
      <c r="R87" s="17">
        <v>1081.1099999999999</v>
      </c>
      <c r="S87" s="17">
        <v>1115.06</v>
      </c>
      <c r="T87" s="17">
        <v>997.07899999999995</v>
      </c>
      <c r="U87" s="17">
        <v>1158.03</v>
      </c>
      <c r="V87" s="17">
        <v>1082.51</v>
      </c>
      <c r="W87" s="17">
        <v>1000.43</v>
      </c>
      <c r="X87" s="17">
        <v>1063.95</v>
      </c>
      <c r="Y87" s="17">
        <v>1123.69</v>
      </c>
      <c r="Z87" s="17">
        <v>1076.1300000000001</v>
      </c>
      <c r="AA87" s="17">
        <v>1188.3399999999999</v>
      </c>
      <c r="AB87" s="17">
        <v>962.92200000000003</v>
      </c>
      <c r="AC87" s="17">
        <v>1139.3599999999999</v>
      </c>
      <c r="AD87" s="17">
        <v>1107.54</v>
      </c>
      <c r="AE87" s="17">
        <v>1017.45</v>
      </c>
      <c r="AF87" s="17">
        <v>1177.43</v>
      </c>
      <c r="AG87" s="17">
        <v>1011.52</v>
      </c>
      <c r="AH87" s="17">
        <v>1054.8599999999999</v>
      </c>
      <c r="AI87" s="17">
        <v>1041.93</v>
      </c>
      <c r="AJ87" s="17">
        <v>892.24800000000005</v>
      </c>
      <c r="AK87" s="17">
        <v>1004.17</v>
      </c>
      <c r="AL87" s="17">
        <v>1125.68</v>
      </c>
      <c r="AM87" s="17">
        <v>1156.94</v>
      </c>
      <c r="AN87" s="17">
        <v>843.50199999999995</v>
      </c>
      <c r="AO87" s="17">
        <v>959.02599999999995</v>
      </c>
      <c r="AP87" s="17"/>
    </row>
    <row r="88" spans="1:42" x14ac:dyDescent="0.35">
      <c r="A88" s="17"/>
      <c r="B88" s="17">
        <v>897.19600000000003</v>
      </c>
      <c r="C88" s="17">
        <v>1053.8</v>
      </c>
      <c r="D88" s="17">
        <v>974.46900000000005</v>
      </c>
      <c r="E88" s="17">
        <v>1006.37</v>
      </c>
      <c r="F88" s="17">
        <v>1021.89</v>
      </c>
      <c r="G88" s="17">
        <v>1032.1400000000001</v>
      </c>
      <c r="H88" s="17">
        <v>1135.75</v>
      </c>
      <c r="I88" s="17">
        <v>1134.6600000000001</v>
      </c>
      <c r="J88" s="17">
        <v>1011.84</v>
      </c>
      <c r="K88" s="17">
        <v>880.92200000000003</v>
      </c>
      <c r="L88" s="17">
        <v>1100</v>
      </c>
      <c r="M88" s="17">
        <v>1003.08</v>
      </c>
      <c r="N88" s="17">
        <v>923.16399999999999</v>
      </c>
      <c r="O88" s="17">
        <v>1024.8699999999999</v>
      </c>
      <c r="P88" s="17">
        <v>1165.2</v>
      </c>
      <c r="Q88" s="17">
        <v>1012.19</v>
      </c>
      <c r="R88" s="17">
        <v>1100.29</v>
      </c>
      <c r="S88" s="17">
        <v>1115.99</v>
      </c>
      <c r="T88" s="17">
        <v>1004.07</v>
      </c>
      <c r="U88" s="17">
        <v>1161.8699999999999</v>
      </c>
      <c r="V88" s="17">
        <v>1084.9100000000001</v>
      </c>
      <c r="W88" s="17">
        <v>1003.16</v>
      </c>
      <c r="X88" s="17">
        <v>1090.78</v>
      </c>
      <c r="Y88" s="17">
        <v>1124.68</v>
      </c>
      <c r="Z88" s="17">
        <v>1081.06</v>
      </c>
      <c r="AA88" s="17">
        <v>1196.1300000000001</v>
      </c>
      <c r="AB88" s="17">
        <v>970.404</v>
      </c>
      <c r="AC88" s="17">
        <v>1163.81</v>
      </c>
      <c r="AD88" s="17">
        <v>1111.1099999999999</v>
      </c>
      <c r="AE88" s="17">
        <v>1022.87</v>
      </c>
      <c r="AF88" s="17">
        <v>1182.82</v>
      </c>
      <c r="AG88" s="17">
        <v>1020.01</v>
      </c>
      <c r="AH88" s="17">
        <v>1055.8</v>
      </c>
      <c r="AI88" s="17">
        <v>1044.17</v>
      </c>
      <c r="AJ88" s="17">
        <v>899.29200000000003</v>
      </c>
      <c r="AK88" s="17">
        <v>1006.2</v>
      </c>
      <c r="AL88" s="17">
        <v>1160.33</v>
      </c>
      <c r="AM88" s="17">
        <v>1169.9000000000001</v>
      </c>
      <c r="AN88" s="17">
        <v>901.94</v>
      </c>
      <c r="AO88" s="17">
        <v>995.25599999999997</v>
      </c>
      <c r="AP88" s="17"/>
    </row>
    <row r="89" spans="1:42" x14ac:dyDescent="0.35">
      <c r="A89" s="17"/>
      <c r="B89" s="17">
        <v>899.61699999999996</v>
      </c>
      <c r="C89" s="17">
        <v>1055.92</v>
      </c>
      <c r="D89" s="17">
        <v>985.2</v>
      </c>
      <c r="E89" s="17">
        <v>1010.27</v>
      </c>
      <c r="F89" s="17">
        <v>1028.8399999999999</v>
      </c>
      <c r="G89" s="17">
        <v>1037.7</v>
      </c>
      <c r="H89" s="17">
        <v>1138.03</v>
      </c>
      <c r="I89" s="17">
        <v>1136.4000000000001</v>
      </c>
      <c r="J89" s="17">
        <v>1045.94</v>
      </c>
      <c r="K89" s="17">
        <v>902.43299999999999</v>
      </c>
      <c r="L89" s="17">
        <v>1123.56</v>
      </c>
      <c r="M89" s="17">
        <v>1011.57</v>
      </c>
      <c r="N89" s="17">
        <v>942.53099999999995</v>
      </c>
      <c r="O89" s="17">
        <v>1026.03</v>
      </c>
      <c r="P89" s="17">
        <v>1173.27</v>
      </c>
      <c r="Q89" s="17">
        <v>1025.6400000000001</v>
      </c>
      <c r="R89" s="17">
        <v>1115.8499999999999</v>
      </c>
      <c r="S89" s="17">
        <v>1154.3699999999999</v>
      </c>
      <c r="T89" s="17">
        <v>1014.05</v>
      </c>
      <c r="U89" s="17">
        <v>1163.31</v>
      </c>
      <c r="V89" s="17">
        <v>1111.1199999999999</v>
      </c>
      <c r="W89" s="17">
        <v>1014.1</v>
      </c>
      <c r="X89" s="17">
        <v>1091.52</v>
      </c>
      <c r="Y89" s="17">
        <v>1131.3499999999999</v>
      </c>
      <c r="Z89" s="17">
        <v>1081.8599999999999</v>
      </c>
      <c r="AA89" s="17">
        <v>1207.3399999999999</v>
      </c>
      <c r="AB89" s="17">
        <v>975.19200000000001</v>
      </c>
      <c r="AC89" s="17">
        <v>1188.07</v>
      </c>
      <c r="AD89" s="17">
        <v>1149.74</v>
      </c>
      <c r="AE89" s="17">
        <v>1050.25</v>
      </c>
      <c r="AF89" s="17">
        <v>1183.1199999999999</v>
      </c>
      <c r="AG89" s="17">
        <v>1021.84</v>
      </c>
      <c r="AH89" s="17">
        <v>1073.1600000000001</v>
      </c>
      <c r="AI89" s="17">
        <v>1080.04</v>
      </c>
      <c r="AJ89" s="17">
        <v>906.23400000000004</v>
      </c>
      <c r="AK89" s="17">
        <v>1011.74</v>
      </c>
      <c r="AL89" s="17">
        <v>1170.52</v>
      </c>
      <c r="AM89" s="17">
        <v>1171.47</v>
      </c>
      <c r="AN89" s="17">
        <v>905.47900000000004</v>
      </c>
      <c r="AO89" s="17">
        <v>1044.78</v>
      </c>
      <c r="AP89" s="17"/>
    </row>
    <row r="90" spans="1:42" x14ac:dyDescent="0.35">
      <c r="A90" s="17"/>
      <c r="B90" s="17">
        <v>907.221</v>
      </c>
      <c r="C90" s="17">
        <v>1070.8800000000001</v>
      </c>
      <c r="D90" s="17">
        <v>991.81700000000001</v>
      </c>
      <c r="E90" s="17">
        <v>1017.27</v>
      </c>
      <c r="F90" s="17">
        <v>1030.8</v>
      </c>
      <c r="G90" s="17">
        <v>1075.28</v>
      </c>
      <c r="H90" s="17">
        <v>1157.26</v>
      </c>
      <c r="I90" s="17">
        <v>1146.24</v>
      </c>
      <c r="J90" s="17">
        <v>1046.29</v>
      </c>
      <c r="K90" s="17">
        <v>954.99599999999998</v>
      </c>
      <c r="L90" s="17">
        <v>1126.33</v>
      </c>
      <c r="M90" s="17">
        <v>1025.0999999999999</v>
      </c>
      <c r="N90" s="17">
        <v>946.34100000000001</v>
      </c>
      <c r="O90" s="17">
        <v>1034.19</v>
      </c>
      <c r="P90" s="17">
        <v>1174.25</v>
      </c>
      <c r="Q90" s="17">
        <v>1032.9000000000001</v>
      </c>
      <c r="R90" s="17">
        <v>1151.5</v>
      </c>
      <c r="S90" s="17">
        <v>1185.57</v>
      </c>
      <c r="T90" s="17">
        <v>1026.8</v>
      </c>
      <c r="U90" s="17">
        <v>1170.77</v>
      </c>
      <c r="V90" s="17">
        <v>1115.1199999999999</v>
      </c>
      <c r="W90" s="17">
        <v>1020.94</v>
      </c>
      <c r="X90" s="17">
        <v>1138.8499999999999</v>
      </c>
      <c r="Y90" s="17">
        <v>1133.74</v>
      </c>
      <c r="Z90" s="17">
        <v>1082.22</v>
      </c>
      <c r="AA90" s="17">
        <v>1208.6199999999999</v>
      </c>
      <c r="AB90" s="17">
        <v>980.53899999999999</v>
      </c>
      <c r="AC90" s="17">
        <v>1192.42</v>
      </c>
      <c r="AD90" s="17">
        <v>1157.21</v>
      </c>
      <c r="AE90" s="17">
        <v>1051.19</v>
      </c>
      <c r="AF90" s="17">
        <v>1242.73</v>
      </c>
      <c r="AG90" s="17">
        <v>1026.69</v>
      </c>
      <c r="AH90" s="17">
        <v>1108.8599999999999</v>
      </c>
      <c r="AI90" s="17">
        <v>1081.6300000000001</v>
      </c>
      <c r="AJ90" s="17">
        <v>916.64400000000001</v>
      </c>
      <c r="AK90" s="17">
        <v>1036.4000000000001</v>
      </c>
      <c r="AL90" s="17">
        <v>1170.6400000000001</v>
      </c>
      <c r="AM90" s="17">
        <v>1194.1099999999999</v>
      </c>
      <c r="AN90" s="17">
        <v>926.85500000000002</v>
      </c>
      <c r="AO90" s="17">
        <v>1045.3800000000001</v>
      </c>
      <c r="AP90" s="17"/>
    </row>
    <row r="91" spans="1:42" x14ac:dyDescent="0.35">
      <c r="A91" s="17"/>
      <c r="B91" s="17">
        <v>928.476</v>
      </c>
      <c r="C91" s="17">
        <v>1100.43</v>
      </c>
      <c r="D91" s="17">
        <v>1001.36</v>
      </c>
      <c r="E91" s="17">
        <v>1020.99</v>
      </c>
      <c r="F91" s="17">
        <v>1031.71</v>
      </c>
      <c r="G91" s="17">
        <v>1088.28</v>
      </c>
      <c r="H91" s="17">
        <v>1160.28</v>
      </c>
      <c r="I91" s="17">
        <v>1154.3699999999999</v>
      </c>
      <c r="J91" s="17">
        <v>1060.7</v>
      </c>
      <c r="K91" s="17">
        <v>962.67100000000005</v>
      </c>
      <c r="L91" s="17">
        <v>1151.17</v>
      </c>
      <c r="M91" s="17">
        <v>1039.02</v>
      </c>
      <c r="N91" s="17">
        <v>973.86699999999996</v>
      </c>
      <c r="O91" s="17">
        <v>1081.3399999999999</v>
      </c>
      <c r="P91" s="17">
        <v>1190.82</v>
      </c>
      <c r="Q91" s="17">
        <v>1041.26</v>
      </c>
      <c r="R91" s="17">
        <v>1162.25</v>
      </c>
      <c r="S91" s="17">
        <v>1202.78</v>
      </c>
      <c r="T91" s="17">
        <v>1035.21</v>
      </c>
      <c r="U91" s="17">
        <v>1177.47</v>
      </c>
      <c r="V91" s="17">
        <v>1127.56</v>
      </c>
      <c r="W91" s="17">
        <v>1042.46</v>
      </c>
      <c r="X91" s="17">
        <v>1148.98</v>
      </c>
      <c r="Y91" s="17">
        <v>1147.95</v>
      </c>
      <c r="Z91" s="17">
        <v>1093.9000000000001</v>
      </c>
      <c r="AA91" s="17">
        <v>1209.08</v>
      </c>
      <c r="AB91" s="17">
        <v>986.75699999999995</v>
      </c>
      <c r="AC91" s="17">
        <v>1209.53</v>
      </c>
      <c r="AD91" s="17">
        <v>1157.5999999999999</v>
      </c>
      <c r="AE91" s="17">
        <v>1061.05</v>
      </c>
      <c r="AF91" s="17">
        <v>1244.5</v>
      </c>
      <c r="AG91" s="17">
        <v>1030.46</v>
      </c>
      <c r="AH91" s="17">
        <v>1138.31</v>
      </c>
      <c r="AI91" s="17">
        <v>1105.23</v>
      </c>
      <c r="AJ91" s="17">
        <v>950.46</v>
      </c>
      <c r="AK91" s="17">
        <v>1058.7</v>
      </c>
      <c r="AL91" s="17">
        <v>1171.81</v>
      </c>
      <c r="AM91" s="17">
        <v>1194.6600000000001</v>
      </c>
      <c r="AN91" s="17">
        <v>929.08</v>
      </c>
      <c r="AO91" s="17">
        <v>1047.48</v>
      </c>
      <c r="AP91" s="17"/>
    </row>
    <row r="92" spans="1:42" x14ac:dyDescent="0.35">
      <c r="A92" s="17"/>
      <c r="B92" s="17">
        <v>965.83600000000001</v>
      </c>
      <c r="C92" s="17">
        <v>1106.24</v>
      </c>
      <c r="D92" s="17">
        <v>1012.32</v>
      </c>
      <c r="E92" s="17">
        <v>1033.6199999999999</v>
      </c>
      <c r="F92" s="17">
        <v>1039.3800000000001</v>
      </c>
      <c r="G92" s="17">
        <v>1096.32</v>
      </c>
      <c r="H92" s="17">
        <v>1163.33</v>
      </c>
      <c r="I92" s="17">
        <v>1168.1099999999999</v>
      </c>
      <c r="J92" s="17">
        <v>1079.97</v>
      </c>
      <c r="K92" s="17">
        <v>977.01800000000003</v>
      </c>
      <c r="L92" s="17">
        <v>1165.48</v>
      </c>
      <c r="M92" s="17">
        <v>1050.9000000000001</v>
      </c>
      <c r="N92" s="17">
        <v>978.70299999999997</v>
      </c>
      <c r="O92" s="17">
        <v>1141.33</v>
      </c>
      <c r="P92" s="17">
        <v>1224.3499999999999</v>
      </c>
      <c r="Q92" s="17">
        <v>1047.96</v>
      </c>
      <c r="R92" s="17">
        <v>1168.6300000000001</v>
      </c>
      <c r="S92" s="17">
        <v>1216.21</v>
      </c>
      <c r="T92" s="17">
        <v>1042.5899999999999</v>
      </c>
      <c r="U92" s="17">
        <v>1199.49</v>
      </c>
      <c r="V92" s="17">
        <v>1135.97</v>
      </c>
      <c r="W92" s="17">
        <v>1053.06</v>
      </c>
      <c r="X92" s="17">
        <v>1164.8499999999999</v>
      </c>
      <c r="Y92" s="17">
        <v>1150</v>
      </c>
      <c r="Z92" s="17">
        <v>1098.6099999999999</v>
      </c>
      <c r="AA92" s="17">
        <v>1234.77</v>
      </c>
      <c r="AB92" s="17">
        <v>990.67100000000005</v>
      </c>
      <c r="AC92" s="17">
        <v>1240.1400000000001</v>
      </c>
      <c r="AD92" s="17">
        <v>1237.47</v>
      </c>
      <c r="AE92" s="17">
        <v>1075.77</v>
      </c>
      <c r="AF92" s="17">
        <v>1244.77</v>
      </c>
      <c r="AG92" s="17">
        <v>1057.3399999999999</v>
      </c>
      <c r="AH92" s="17">
        <v>1160.6099999999999</v>
      </c>
      <c r="AI92" s="17">
        <v>1130.78</v>
      </c>
      <c r="AJ92" s="17">
        <v>1022.43</v>
      </c>
      <c r="AK92" s="17">
        <v>1080.33</v>
      </c>
      <c r="AL92" s="17">
        <v>1190.98</v>
      </c>
      <c r="AM92" s="17">
        <v>1199.08</v>
      </c>
      <c r="AN92" s="17">
        <v>942.74400000000003</v>
      </c>
      <c r="AO92" s="17">
        <v>1051.81</v>
      </c>
      <c r="AP92" s="17"/>
    </row>
    <row r="93" spans="1:42" x14ac:dyDescent="0.35">
      <c r="A93" s="17"/>
      <c r="B93" s="17">
        <v>972.59900000000005</v>
      </c>
      <c r="C93" s="17">
        <v>1124.08</v>
      </c>
      <c r="D93" s="17">
        <v>1014.37</v>
      </c>
      <c r="E93" s="17">
        <v>1045.4000000000001</v>
      </c>
      <c r="F93" s="17">
        <v>1048.4100000000001</v>
      </c>
      <c r="G93" s="17">
        <v>1117.3699999999999</v>
      </c>
      <c r="H93" s="17">
        <v>1187.79</v>
      </c>
      <c r="I93" s="17">
        <v>1197.48</v>
      </c>
      <c r="J93" s="17">
        <v>1086.8900000000001</v>
      </c>
      <c r="K93" s="17">
        <v>1026.45</v>
      </c>
      <c r="L93" s="17">
        <v>1183.29</v>
      </c>
      <c r="M93" s="17">
        <v>1052.96</v>
      </c>
      <c r="N93" s="17">
        <v>993.18499999999995</v>
      </c>
      <c r="O93" s="17">
        <v>1165.82</v>
      </c>
      <c r="P93" s="17">
        <v>1228.6099999999999</v>
      </c>
      <c r="Q93" s="17">
        <v>1082.55</v>
      </c>
      <c r="R93" s="17">
        <v>1192</v>
      </c>
      <c r="S93" s="17">
        <v>1225.04</v>
      </c>
      <c r="T93" s="17">
        <v>1066.49</v>
      </c>
      <c r="U93" s="17">
        <v>1215.47</v>
      </c>
      <c r="V93" s="17">
        <v>1143.94</v>
      </c>
      <c r="W93" s="17">
        <v>1071.8699999999999</v>
      </c>
      <c r="X93" s="17">
        <v>1165.28</v>
      </c>
      <c r="Y93" s="17">
        <v>1172.46</v>
      </c>
      <c r="Z93" s="17">
        <v>1101.18</v>
      </c>
      <c r="AA93" s="17">
        <v>1242.73</v>
      </c>
      <c r="AB93" s="17">
        <v>996.96400000000006</v>
      </c>
      <c r="AC93" s="17">
        <v>1308.33</v>
      </c>
      <c r="AD93" s="17">
        <v>1255.53</v>
      </c>
      <c r="AE93" s="17">
        <v>1088.81</v>
      </c>
      <c r="AF93" s="17">
        <v>1251.32</v>
      </c>
      <c r="AG93" s="17">
        <v>1060.28</v>
      </c>
      <c r="AH93" s="17">
        <v>1175.9100000000001</v>
      </c>
      <c r="AI93" s="17">
        <v>1135.78</v>
      </c>
      <c r="AJ93" s="17">
        <v>1050.22</v>
      </c>
      <c r="AK93" s="17">
        <v>1092.8699999999999</v>
      </c>
      <c r="AL93" s="17">
        <v>1192.07</v>
      </c>
      <c r="AM93" s="17">
        <v>1214.82</v>
      </c>
      <c r="AN93" s="17">
        <v>965.79300000000001</v>
      </c>
      <c r="AO93" s="17">
        <v>1124.25</v>
      </c>
      <c r="AP93" s="17"/>
    </row>
    <row r="94" spans="1:42" x14ac:dyDescent="0.35">
      <c r="A94" s="17"/>
      <c r="B94" s="17">
        <v>980.32399999999996</v>
      </c>
      <c r="C94" s="17">
        <v>1138.6099999999999</v>
      </c>
      <c r="D94" s="17">
        <v>1031.79</v>
      </c>
      <c r="E94" s="17">
        <v>1046.47</v>
      </c>
      <c r="F94" s="17">
        <v>1067.18</v>
      </c>
      <c r="G94" s="17">
        <v>1119.55</v>
      </c>
      <c r="H94" s="17">
        <v>1195.83</v>
      </c>
      <c r="I94" s="17">
        <v>1205.0899999999999</v>
      </c>
      <c r="J94" s="17">
        <v>1088.01</v>
      </c>
      <c r="K94" s="17">
        <v>1073.1199999999999</v>
      </c>
      <c r="L94" s="17">
        <v>1195.21</v>
      </c>
      <c r="M94" s="17">
        <v>1069.4000000000001</v>
      </c>
      <c r="N94" s="17">
        <v>1045.5999999999999</v>
      </c>
      <c r="O94" s="17">
        <v>1191.47</v>
      </c>
      <c r="P94" s="17">
        <v>1245.0999999999999</v>
      </c>
      <c r="Q94" s="17">
        <v>1088.8399999999999</v>
      </c>
      <c r="R94" s="17">
        <v>1194.46</v>
      </c>
      <c r="S94" s="17">
        <v>1240.47</v>
      </c>
      <c r="T94" s="17">
        <v>1088.9000000000001</v>
      </c>
      <c r="U94" s="17">
        <v>1230.5999999999999</v>
      </c>
      <c r="V94" s="17">
        <v>1183.1500000000001</v>
      </c>
      <c r="W94" s="17">
        <v>1094.06</v>
      </c>
      <c r="X94" s="17">
        <v>1186.72</v>
      </c>
      <c r="Y94" s="17">
        <v>1176.32</v>
      </c>
      <c r="Z94" s="17">
        <v>1130.1400000000001</v>
      </c>
      <c r="AA94" s="17">
        <v>1274.75</v>
      </c>
      <c r="AB94" s="17">
        <v>1033.01</v>
      </c>
      <c r="AC94" s="17">
        <v>1309.22</v>
      </c>
      <c r="AD94" s="17">
        <v>1293.5</v>
      </c>
      <c r="AE94" s="17">
        <v>1167.0999999999999</v>
      </c>
      <c r="AF94" s="17">
        <v>1254.96</v>
      </c>
      <c r="AG94" s="17">
        <v>1079.4000000000001</v>
      </c>
      <c r="AH94" s="17">
        <v>1186.04</v>
      </c>
      <c r="AI94" s="17">
        <v>1158.8399999999999</v>
      </c>
      <c r="AJ94" s="17">
        <v>1081.3699999999999</v>
      </c>
      <c r="AK94" s="17">
        <v>1133.0899999999999</v>
      </c>
      <c r="AL94" s="17">
        <v>1231.8800000000001</v>
      </c>
      <c r="AM94" s="17">
        <v>1258.8499999999999</v>
      </c>
      <c r="AN94" s="17">
        <v>1106.8</v>
      </c>
      <c r="AO94" s="17">
        <v>1162.44</v>
      </c>
      <c r="AP94" s="17"/>
    </row>
    <row r="95" spans="1:42" x14ac:dyDescent="0.35">
      <c r="A95" s="17"/>
      <c r="B95" s="17">
        <v>1035.69</v>
      </c>
      <c r="C95" s="17">
        <v>1154.57</v>
      </c>
      <c r="D95" s="17">
        <v>1063.44</v>
      </c>
      <c r="E95" s="17">
        <v>1073.53</v>
      </c>
      <c r="F95" s="17">
        <v>1124.17</v>
      </c>
      <c r="G95" s="17">
        <v>1186.96</v>
      </c>
      <c r="H95" s="17">
        <v>1221.1099999999999</v>
      </c>
      <c r="I95" s="17">
        <v>1293.67</v>
      </c>
      <c r="J95" s="17">
        <v>1110.6199999999999</v>
      </c>
      <c r="K95" s="17">
        <v>1111.1400000000001</v>
      </c>
      <c r="L95" s="17">
        <v>1223.27</v>
      </c>
      <c r="M95" s="17">
        <v>1078.49</v>
      </c>
      <c r="N95" s="17">
        <v>1127.01</v>
      </c>
      <c r="O95" s="17">
        <v>1201.48</v>
      </c>
      <c r="P95" s="17">
        <v>1262.21</v>
      </c>
      <c r="Q95" s="17">
        <v>1162.3699999999999</v>
      </c>
      <c r="R95" s="17">
        <v>1237.81</v>
      </c>
      <c r="S95" s="17">
        <v>1244.1600000000001</v>
      </c>
      <c r="T95" s="17">
        <v>1136.32</v>
      </c>
      <c r="U95" s="17">
        <v>1243.1199999999999</v>
      </c>
      <c r="V95" s="17">
        <v>1187.74</v>
      </c>
      <c r="W95" s="17">
        <v>1137.5</v>
      </c>
      <c r="X95" s="17">
        <v>1202.8499999999999</v>
      </c>
      <c r="Y95" s="17">
        <v>1204.6600000000001</v>
      </c>
      <c r="Z95" s="17">
        <v>1212.08</v>
      </c>
      <c r="AA95" s="17">
        <v>1275.99</v>
      </c>
      <c r="AB95" s="17">
        <v>1097.58</v>
      </c>
      <c r="AC95" s="17">
        <v>1327.22</v>
      </c>
      <c r="AD95" s="17">
        <v>1347.02</v>
      </c>
      <c r="AE95" s="17">
        <v>1169.8399999999999</v>
      </c>
      <c r="AF95" s="17">
        <v>1314.03</v>
      </c>
      <c r="AG95" s="17">
        <v>1123.9000000000001</v>
      </c>
      <c r="AH95" s="17">
        <v>1273.47</v>
      </c>
      <c r="AI95" s="17">
        <v>1165.6099999999999</v>
      </c>
      <c r="AJ95" s="17">
        <v>1228.8800000000001</v>
      </c>
      <c r="AK95" s="17">
        <v>1160.22</v>
      </c>
      <c r="AL95" s="17">
        <v>1286.2</v>
      </c>
      <c r="AM95" s="17">
        <v>1282.73</v>
      </c>
      <c r="AN95" s="17">
        <v>1108.3900000000001</v>
      </c>
      <c r="AO95" s="17">
        <v>1326.22</v>
      </c>
      <c r="AP95" s="17"/>
    </row>
    <row r="96" spans="1:42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60" s="61" customFormat="1" x14ac:dyDescent="0.35">
      <c r="A97" s="86" t="s">
        <v>143</v>
      </c>
      <c r="B97" s="182">
        <f>SUM(B17:B95)</f>
        <v>53032.142388072411</v>
      </c>
      <c r="C97" s="182">
        <f t="shared" ref="C97:AO97" si="2">SUM(C17:C95)</f>
        <v>59950.405290487899</v>
      </c>
      <c r="D97" s="182">
        <f t="shared" si="2"/>
        <v>54332.030274923003</v>
      </c>
      <c r="E97" s="182">
        <f t="shared" si="2"/>
        <v>56672.973182842004</v>
      </c>
      <c r="F97" s="182">
        <f t="shared" si="2"/>
        <v>59236.0120936967</v>
      </c>
      <c r="G97" s="182">
        <f t="shared" si="2"/>
        <v>58511.085785811592</v>
      </c>
      <c r="H97" s="182">
        <f t="shared" si="2"/>
        <v>66723.670296278404</v>
      </c>
      <c r="I97" s="182">
        <f t="shared" si="2"/>
        <v>65773.42219865181</v>
      </c>
      <c r="J97" s="182">
        <f t="shared" si="2"/>
        <v>53311.114694625503</v>
      </c>
      <c r="K97" s="182">
        <f t="shared" si="2"/>
        <v>50388.922385595892</v>
      </c>
      <c r="L97" s="182">
        <f t="shared" si="2"/>
        <v>58833.351688424991</v>
      </c>
      <c r="M97" s="182">
        <f t="shared" si="2"/>
        <v>58205.451389791298</v>
      </c>
      <c r="N97" s="182">
        <f t="shared" si="2"/>
        <v>51299.981584486304</v>
      </c>
      <c r="O97" s="182">
        <f t="shared" si="2"/>
        <v>51708.44748188401</v>
      </c>
      <c r="P97" s="182">
        <f t="shared" si="2"/>
        <v>61970.535796320088</v>
      </c>
      <c r="Q97" s="182">
        <f t="shared" si="2"/>
        <v>55413.562087762104</v>
      </c>
      <c r="R97" s="182">
        <f t="shared" si="2"/>
        <v>55594.56299747809</v>
      </c>
      <c r="S97" s="182">
        <f t="shared" si="2"/>
        <v>65802.453209662097</v>
      </c>
      <c r="T97" s="182">
        <f t="shared" si="2"/>
        <v>60100.349899231609</v>
      </c>
      <c r="U97" s="182">
        <f t="shared" si="2"/>
        <v>63842.8723994092</v>
      </c>
      <c r="V97" s="182">
        <f t="shared" si="2"/>
        <v>62521.60760097453</v>
      </c>
      <c r="W97" s="182">
        <f t="shared" si="2"/>
        <v>56734.104680979523</v>
      </c>
      <c r="X97" s="182">
        <f t="shared" si="2"/>
        <v>55399.355280708405</v>
      </c>
      <c r="Y97" s="182">
        <f t="shared" si="2"/>
        <v>64149.462000071399</v>
      </c>
      <c r="Z97" s="182">
        <f t="shared" si="2"/>
        <v>61187.447897195008</v>
      </c>
      <c r="AA97" s="182">
        <f t="shared" si="2"/>
        <v>67350.592004486694</v>
      </c>
      <c r="AB97" s="182">
        <f t="shared" si="2"/>
        <v>54445.931877078096</v>
      </c>
      <c r="AC97" s="182">
        <f t="shared" si="2"/>
        <v>64752.714201061892</v>
      </c>
      <c r="AD97" s="182">
        <f t="shared" si="2"/>
        <v>62116.027209464912</v>
      </c>
      <c r="AE97" s="182">
        <f t="shared" si="2"/>
        <v>56411.096083511897</v>
      </c>
      <c r="AF97" s="182">
        <f t="shared" si="2"/>
        <v>67302.884412789004</v>
      </c>
      <c r="AG97" s="182">
        <f t="shared" si="2"/>
        <v>59530.993689701085</v>
      </c>
      <c r="AH97" s="182">
        <f t="shared" si="2"/>
        <v>59220.58059939021</v>
      </c>
      <c r="AI97" s="182">
        <f t="shared" si="2"/>
        <v>60613.250588639195</v>
      </c>
      <c r="AJ97" s="182">
        <f t="shared" si="2"/>
        <v>51923.083485772702</v>
      </c>
      <c r="AK97" s="182">
        <f t="shared" si="2"/>
        <v>60876.184494177309</v>
      </c>
      <c r="AL97" s="182">
        <f t="shared" si="2"/>
        <v>61432.547616637974</v>
      </c>
      <c r="AM97" s="182">
        <f t="shared" si="2"/>
        <v>63337.889006292113</v>
      </c>
      <c r="AN97" s="182">
        <f t="shared" si="2"/>
        <v>41018.782880870196</v>
      </c>
      <c r="AO97" s="182">
        <f t="shared" si="2"/>
        <v>48666.316784330891</v>
      </c>
    </row>
    <row r="98" spans="1:60" s="26" customFormat="1" x14ac:dyDescent="0.35">
      <c r="A98" s="84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</row>
    <row r="99" spans="1:60" s="26" customFormat="1" x14ac:dyDescent="0.35">
      <c r="A99" s="86" t="s">
        <v>142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</row>
    <row r="100" spans="1:60" s="40" customFormat="1" x14ac:dyDescent="0.35">
      <c r="A100" s="109" t="s">
        <v>141</v>
      </c>
      <c r="B100" s="110">
        <f>AVERAGE(B17:B95)</f>
        <v>671.2929416211698</v>
      </c>
      <c r="C100" s="110">
        <f t="shared" ref="C100:AO100" si="3">AVERAGE(C17:C95)</f>
        <v>758.8658897530114</v>
      </c>
      <c r="D100" s="110">
        <f t="shared" si="3"/>
        <v>687.74721866991138</v>
      </c>
      <c r="E100" s="110">
        <f t="shared" si="3"/>
        <v>717.37940737774693</v>
      </c>
      <c r="F100" s="110">
        <f t="shared" si="3"/>
        <v>749.82293789489495</v>
      </c>
      <c r="G100" s="110">
        <f t="shared" si="3"/>
        <v>740.64665551660244</v>
      </c>
      <c r="H100" s="110">
        <f t="shared" si="3"/>
        <v>844.60342147187851</v>
      </c>
      <c r="I100" s="110">
        <f t="shared" si="3"/>
        <v>832.57496453989631</v>
      </c>
      <c r="J100" s="110">
        <f t="shared" si="3"/>
        <v>674.8242366408291</v>
      </c>
      <c r="K100" s="110">
        <f t="shared" si="3"/>
        <v>637.83446057716321</v>
      </c>
      <c r="L100" s="110">
        <f t="shared" si="3"/>
        <v>744.72597073955683</v>
      </c>
      <c r="M100" s="110">
        <f t="shared" si="3"/>
        <v>736.77786569356078</v>
      </c>
      <c r="N100" s="110">
        <f t="shared" si="3"/>
        <v>649.36685549982667</v>
      </c>
      <c r="O100" s="110">
        <f t="shared" si="3"/>
        <v>654.53730989726591</v>
      </c>
      <c r="P100" s="110">
        <f t="shared" si="3"/>
        <v>784.43716197873528</v>
      </c>
      <c r="Q100" s="110">
        <f t="shared" si="3"/>
        <v>701.43749478179882</v>
      </c>
      <c r="R100" s="110">
        <f t="shared" si="3"/>
        <v>703.72864553769739</v>
      </c>
      <c r="S100" s="110">
        <f t="shared" si="3"/>
        <v>832.94244569192529</v>
      </c>
      <c r="T100" s="110">
        <f t="shared" si="3"/>
        <v>760.76392277508364</v>
      </c>
      <c r="U100" s="110">
        <f t="shared" si="3"/>
        <v>808.13762530897725</v>
      </c>
      <c r="V100" s="110">
        <f t="shared" si="3"/>
        <v>791.4127544427156</v>
      </c>
      <c r="W100" s="110">
        <f t="shared" si="3"/>
        <v>718.15322380986743</v>
      </c>
      <c r="X100" s="110">
        <f t="shared" si="3"/>
        <v>701.25766178111905</v>
      </c>
      <c r="Y100" s="110">
        <f t="shared" si="3"/>
        <v>812.01850633001766</v>
      </c>
      <c r="Z100" s="110">
        <f t="shared" si="3"/>
        <v>774.52465692651913</v>
      </c>
      <c r="AA100" s="110">
        <f t="shared" si="3"/>
        <v>852.53913929729993</v>
      </c>
      <c r="AB100" s="110">
        <f t="shared" si="3"/>
        <v>689.18901110225443</v>
      </c>
      <c r="AC100" s="110">
        <f t="shared" si="3"/>
        <v>819.65461014002392</v>
      </c>
      <c r="AD100" s="110">
        <f t="shared" si="3"/>
        <v>786.2788254362647</v>
      </c>
      <c r="AE100" s="110">
        <f t="shared" si="3"/>
        <v>714.06450738622652</v>
      </c>
      <c r="AF100" s="110">
        <f t="shared" si="3"/>
        <v>851.93524573150637</v>
      </c>
      <c r="AG100" s="110">
        <f t="shared" si="3"/>
        <v>753.55688214811505</v>
      </c>
      <c r="AH100" s="110">
        <f t="shared" si="3"/>
        <v>749.62760252392673</v>
      </c>
      <c r="AI100" s="110">
        <f t="shared" si="3"/>
        <v>767.25633656505306</v>
      </c>
      <c r="AJ100" s="110">
        <f t="shared" si="3"/>
        <v>657.25422133889492</v>
      </c>
      <c r="AK100" s="110">
        <f t="shared" si="3"/>
        <v>770.5846138503457</v>
      </c>
      <c r="AL100" s="110">
        <f t="shared" si="3"/>
        <v>777.6271850207338</v>
      </c>
      <c r="AM100" s="110">
        <f t="shared" si="3"/>
        <v>801.74543045939379</v>
      </c>
      <c r="AN100" s="110">
        <f t="shared" si="3"/>
        <v>519.22509975785056</v>
      </c>
      <c r="AO100" s="110">
        <f t="shared" si="3"/>
        <v>616.02932638393531</v>
      </c>
      <c r="AP100" s="111" t="s">
        <v>269</v>
      </c>
      <c r="AQ100" s="111" t="s">
        <v>269</v>
      </c>
      <c r="AR100" s="111" t="s">
        <v>269</v>
      </c>
      <c r="AS100" s="111" t="s">
        <v>269</v>
      </c>
      <c r="AT100" s="111" t="s">
        <v>269</v>
      </c>
      <c r="AU100" s="111" t="s">
        <v>269</v>
      </c>
      <c r="AV100" s="111" t="s">
        <v>269</v>
      </c>
      <c r="AW100" s="111" t="s">
        <v>269</v>
      </c>
    </row>
    <row r="101" spans="1:60" s="26" customFormat="1" x14ac:dyDescent="0.35">
      <c r="A101" s="84" t="s">
        <v>422</v>
      </c>
      <c r="B101" s="26">
        <f>'UGA FAO - Data, Land Use'!H3</f>
        <v>19981</v>
      </c>
      <c r="C101" s="26">
        <f>'UGA FAO - Data, Land Use'!I3</f>
        <v>19981</v>
      </c>
      <c r="D101" s="26">
        <f>'UGA FAO - Data, Land Use'!J3</f>
        <v>19981</v>
      </c>
      <c r="E101" s="26">
        <f>'UGA FAO - Data, Land Use'!K3</f>
        <v>19981</v>
      </c>
      <c r="F101" s="26">
        <f>'UGA FAO - Data, Land Use'!L3</f>
        <v>19981</v>
      </c>
      <c r="G101" s="26">
        <f>'UGA FAO - Data, Land Use'!M3</f>
        <v>19981</v>
      </c>
      <c r="H101" s="26">
        <f>'UGA FAO - Data, Land Use'!N3</f>
        <v>19981</v>
      </c>
      <c r="I101" s="26">
        <f>'UGA FAO - Data, Land Use'!O3</f>
        <v>19981</v>
      </c>
      <c r="J101" s="26">
        <f>'UGA FAO - Data, Land Use'!P3</f>
        <v>19981</v>
      </c>
      <c r="K101" s="26">
        <f>'UGA FAO - Data, Land Use'!Q3</f>
        <v>19981</v>
      </c>
      <c r="L101" s="26">
        <f>'UGA FAO - Data, Land Use'!R3</f>
        <v>19981</v>
      </c>
      <c r="M101" s="26">
        <f>'UGA FAO - Data, Land Use'!S3</f>
        <v>19981</v>
      </c>
      <c r="N101" s="26">
        <f>'UGA FAO - Data, Land Use'!T3</f>
        <v>19981</v>
      </c>
      <c r="O101" s="26">
        <f>'UGA FAO - Data, Land Use'!U3</f>
        <v>19981</v>
      </c>
      <c r="P101" s="26">
        <f>'UGA FAO - Data, Land Use'!V3</f>
        <v>19981</v>
      </c>
      <c r="Q101" s="26">
        <f>'UGA FAO - Data, Land Use'!W3</f>
        <v>19981</v>
      </c>
      <c r="R101" s="26">
        <f>'UGA FAO - Data, Land Use'!X3</f>
        <v>19981</v>
      </c>
      <c r="S101" s="26">
        <f>'UGA FAO - Data, Land Use'!Y3</f>
        <v>19981</v>
      </c>
      <c r="T101" s="26">
        <f>'UGA FAO - Data, Land Use'!Z3</f>
        <v>19981</v>
      </c>
      <c r="U101" s="26">
        <f>'UGA FAO - Data, Land Use'!AA3</f>
        <v>19981</v>
      </c>
      <c r="V101" s="26">
        <f>'UGA FAO - Data, Land Use'!AB3</f>
        <v>19981</v>
      </c>
      <c r="W101" s="26">
        <f>'UGA FAO - Data, Land Use'!AC3</f>
        <v>19981</v>
      </c>
      <c r="X101" s="26">
        <f>'UGA FAO - Data, Land Use'!AD3</f>
        <v>19981</v>
      </c>
      <c r="Y101" s="26">
        <f>'UGA FAO - Data, Land Use'!AE3</f>
        <v>19981</v>
      </c>
      <c r="Z101" s="26">
        <f>'UGA FAO - Data, Land Use'!AF3</f>
        <v>19981</v>
      </c>
      <c r="AA101" s="26">
        <f>'UGA FAO - Data, Land Use'!AG3</f>
        <v>19981</v>
      </c>
      <c r="AB101" s="26">
        <f>'UGA FAO - Data, Land Use'!AH3</f>
        <v>19981</v>
      </c>
      <c r="AC101" s="26">
        <f>'UGA FAO - Data, Land Use'!AI3</f>
        <v>19981</v>
      </c>
      <c r="AD101" s="26">
        <f>'UGA FAO - Data, Land Use'!AJ3</f>
        <v>19981</v>
      </c>
      <c r="AE101" s="26">
        <f>'UGA FAO - Data, Land Use'!AK3</f>
        <v>19981</v>
      </c>
      <c r="AF101" s="26">
        <f>'UGA FAO - Data, Land Use'!AL3</f>
        <v>19981</v>
      </c>
      <c r="AG101" s="26">
        <f>'UGA FAO - Data, Land Use'!AM3</f>
        <v>19981</v>
      </c>
      <c r="AH101" s="26">
        <f>'UGA FAO - Data, Land Use'!AN3</f>
        <v>19981</v>
      </c>
      <c r="AI101" s="26">
        <f>'UGA FAO - Data, Land Use'!AO3</f>
        <v>19981</v>
      </c>
      <c r="AJ101" s="26">
        <f>'UGA FAO - Data, Land Use'!AP3</f>
        <v>19981</v>
      </c>
      <c r="AK101" s="26">
        <f>'UGA FAO - Data, Land Use'!AQ3</f>
        <v>19981</v>
      </c>
      <c r="AL101" s="26">
        <f>'UGA FAO - Data, Land Use'!AR3</f>
        <v>19981</v>
      </c>
      <c r="AM101" s="26">
        <f>'UGA FAO - Data, Land Use'!AS3</f>
        <v>19981</v>
      </c>
      <c r="AN101" s="26">
        <f>'UGA FAO - Data, Land Use'!AT3</f>
        <v>19981</v>
      </c>
      <c r="AO101" s="26">
        <f>'UGA FAO - Data, Land Use'!AU3</f>
        <v>19981</v>
      </c>
      <c r="AP101" s="26">
        <f>'UGA FAO - Data, Land Use'!AV3</f>
        <v>19981</v>
      </c>
      <c r="AQ101" s="26">
        <f>'UGA FAO - Data, Land Use'!AW3</f>
        <v>19981</v>
      </c>
      <c r="AR101" s="26">
        <f>'UGA FAO - Data, Land Use'!AX3</f>
        <v>19981</v>
      </c>
      <c r="AS101" s="26">
        <f>'UGA FAO - Data, Land Use'!AY3</f>
        <v>19981</v>
      </c>
      <c r="AT101" s="26">
        <f>'UGA FAO - Data, Land Use'!AZ3</f>
        <v>19981</v>
      </c>
      <c r="AU101" s="26">
        <f>'UGA FAO - Data, Land Use'!BA3</f>
        <v>19981</v>
      </c>
      <c r="AV101" s="26">
        <f>'UGA FAO - Data, Land Use'!BB3</f>
        <v>19981</v>
      </c>
      <c r="AW101" s="26">
        <f>'UGA FAO - Data, Land Use'!BC3</f>
        <v>19981</v>
      </c>
      <c r="AX101" s="26">
        <f>'UGA FAO - Data, Land Use'!BD3</f>
        <v>19981</v>
      </c>
      <c r="AY101" s="26">
        <f>'UGA FAO - Data, Land Use'!BE3</f>
        <v>20052</v>
      </c>
      <c r="AZ101" s="26">
        <f>'UGA FAO - Data, Land Use'!BF3</f>
        <v>20052</v>
      </c>
      <c r="BA101" s="26">
        <f>'UGA FAO - Data, Land Use'!BG3</f>
        <v>20052</v>
      </c>
      <c r="BB101" s="26">
        <f>'UGA FAO - Data, Land Use'!BH3</f>
        <v>20052</v>
      </c>
      <c r="BC101" s="26">
        <f>'UGA FAO - Data, Land Use'!BI3</f>
        <v>20052</v>
      </c>
      <c r="BD101" s="26">
        <f>'UGA FAO - Data, Land Use'!BJ3</f>
        <v>20052</v>
      </c>
      <c r="BE101" s="26">
        <f>'UGA FAO - Data, Land Use'!BK3</f>
        <v>20052</v>
      </c>
      <c r="BF101" s="26">
        <f>'UGA FAO - Data, Land Use'!BL3</f>
        <v>20052</v>
      </c>
      <c r="BG101" s="26">
        <f>'UGA FAO - Data, Land Use'!BM3</f>
        <v>20052</v>
      </c>
      <c r="BH101" s="26">
        <f>'UGA FAO - Data, Land Use'!BN3</f>
        <v>20052</v>
      </c>
    </row>
    <row r="102" spans="1:60" s="26" customFormat="1" x14ac:dyDescent="0.35">
      <c r="A102" s="84" t="s">
        <v>423</v>
      </c>
      <c r="B102" s="81">
        <f>B101*10^7</f>
        <v>199810000000</v>
      </c>
      <c r="C102" s="81">
        <f t="shared" ref="C102:AO102" si="4">C101*10^7</f>
        <v>199810000000</v>
      </c>
      <c r="D102" s="81">
        <f t="shared" si="4"/>
        <v>199810000000</v>
      </c>
      <c r="E102" s="81">
        <f t="shared" si="4"/>
        <v>199810000000</v>
      </c>
      <c r="F102" s="81">
        <f t="shared" si="4"/>
        <v>199810000000</v>
      </c>
      <c r="G102" s="81">
        <f t="shared" si="4"/>
        <v>199810000000</v>
      </c>
      <c r="H102" s="81">
        <f t="shared" si="4"/>
        <v>199810000000</v>
      </c>
      <c r="I102" s="81">
        <f t="shared" si="4"/>
        <v>199810000000</v>
      </c>
      <c r="J102" s="81">
        <f t="shared" si="4"/>
        <v>199810000000</v>
      </c>
      <c r="K102" s="81">
        <f t="shared" si="4"/>
        <v>199810000000</v>
      </c>
      <c r="L102" s="81">
        <f t="shared" si="4"/>
        <v>199810000000</v>
      </c>
      <c r="M102" s="81">
        <f t="shared" si="4"/>
        <v>199810000000</v>
      </c>
      <c r="N102" s="81">
        <f t="shared" si="4"/>
        <v>199810000000</v>
      </c>
      <c r="O102" s="81">
        <f t="shared" si="4"/>
        <v>199810000000</v>
      </c>
      <c r="P102" s="81">
        <f t="shared" si="4"/>
        <v>199810000000</v>
      </c>
      <c r="Q102" s="81">
        <f t="shared" si="4"/>
        <v>199810000000</v>
      </c>
      <c r="R102" s="81">
        <f t="shared" si="4"/>
        <v>199810000000</v>
      </c>
      <c r="S102" s="81">
        <f t="shared" si="4"/>
        <v>199810000000</v>
      </c>
      <c r="T102" s="81">
        <f t="shared" si="4"/>
        <v>199810000000</v>
      </c>
      <c r="U102" s="81">
        <f t="shared" si="4"/>
        <v>199810000000</v>
      </c>
      <c r="V102" s="81">
        <f t="shared" si="4"/>
        <v>199810000000</v>
      </c>
      <c r="W102" s="81">
        <f t="shared" si="4"/>
        <v>199810000000</v>
      </c>
      <c r="X102" s="81">
        <f t="shared" si="4"/>
        <v>199810000000</v>
      </c>
      <c r="Y102" s="81">
        <f t="shared" si="4"/>
        <v>199810000000</v>
      </c>
      <c r="Z102" s="81">
        <f t="shared" si="4"/>
        <v>199810000000</v>
      </c>
      <c r="AA102" s="81">
        <f t="shared" si="4"/>
        <v>199810000000</v>
      </c>
      <c r="AB102" s="81">
        <f t="shared" si="4"/>
        <v>199810000000</v>
      </c>
      <c r="AC102" s="81">
        <f t="shared" si="4"/>
        <v>199810000000</v>
      </c>
      <c r="AD102" s="81">
        <f t="shared" si="4"/>
        <v>199810000000</v>
      </c>
      <c r="AE102" s="81">
        <f t="shared" si="4"/>
        <v>199810000000</v>
      </c>
      <c r="AF102" s="81">
        <f t="shared" si="4"/>
        <v>199810000000</v>
      </c>
      <c r="AG102" s="81">
        <f t="shared" si="4"/>
        <v>199810000000</v>
      </c>
      <c r="AH102" s="81">
        <f t="shared" si="4"/>
        <v>199810000000</v>
      </c>
      <c r="AI102" s="81">
        <f t="shared" si="4"/>
        <v>199810000000</v>
      </c>
      <c r="AJ102" s="81">
        <f t="shared" si="4"/>
        <v>199810000000</v>
      </c>
      <c r="AK102" s="81">
        <f t="shared" si="4"/>
        <v>199810000000</v>
      </c>
      <c r="AL102" s="81">
        <f t="shared" si="4"/>
        <v>199810000000</v>
      </c>
      <c r="AM102" s="81">
        <f t="shared" si="4"/>
        <v>199810000000</v>
      </c>
      <c r="AN102" s="81">
        <f t="shared" si="4"/>
        <v>199810000000</v>
      </c>
      <c r="AO102" s="81">
        <f t="shared" si="4"/>
        <v>199810000000</v>
      </c>
      <c r="AP102" s="72" t="s">
        <v>269</v>
      </c>
      <c r="AQ102" s="72" t="s">
        <v>269</v>
      </c>
      <c r="AR102" s="72" t="s">
        <v>269</v>
      </c>
      <c r="AS102" s="72" t="s">
        <v>269</v>
      </c>
      <c r="AT102" s="72" t="s">
        <v>269</v>
      </c>
      <c r="AU102" s="72" t="s">
        <v>269</v>
      </c>
      <c r="AV102" s="72" t="s">
        <v>269</v>
      </c>
      <c r="AW102" s="72" t="s">
        <v>269</v>
      </c>
    </row>
    <row r="103" spans="1:60" s="26" customFormat="1" x14ac:dyDescent="0.35">
      <c r="A103" s="84" t="s">
        <v>413</v>
      </c>
      <c r="B103" s="81">
        <f>B102*B100</f>
        <v>134131042665325.94</v>
      </c>
      <c r="C103" s="81">
        <f t="shared" ref="C103:AO103" si="5">C102*C100</f>
        <v>151628993431549.22</v>
      </c>
      <c r="D103" s="81">
        <f t="shared" si="5"/>
        <v>137418771762434.98</v>
      </c>
      <c r="E103" s="81">
        <f t="shared" si="5"/>
        <v>143339579388147.63</v>
      </c>
      <c r="F103" s="81">
        <f t="shared" si="5"/>
        <v>149822121220778.97</v>
      </c>
      <c r="G103" s="81">
        <f t="shared" si="5"/>
        <v>147988608238772.34</v>
      </c>
      <c r="H103" s="81">
        <f t="shared" si="5"/>
        <v>168760209644296.03</v>
      </c>
      <c r="I103" s="81">
        <f t="shared" si="5"/>
        <v>166356803664716.69</v>
      </c>
      <c r="J103" s="81">
        <f t="shared" si="5"/>
        <v>134836630723204.06</v>
      </c>
      <c r="K103" s="81">
        <f t="shared" si="5"/>
        <v>127445703567922.98</v>
      </c>
      <c r="L103" s="81">
        <f t="shared" si="5"/>
        <v>148803696213470.84</v>
      </c>
      <c r="M103" s="81">
        <f t="shared" si="5"/>
        <v>147215585344230.38</v>
      </c>
      <c r="N103" s="81">
        <f t="shared" si="5"/>
        <v>129749991397420.36</v>
      </c>
      <c r="O103" s="81">
        <f t="shared" si="5"/>
        <v>130783099890572.7</v>
      </c>
      <c r="P103" s="81">
        <f t="shared" si="5"/>
        <v>156738389334971.09</v>
      </c>
      <c r="Q103" s="81">
        <f t="shared" si="5"/>
        <v>140154225832351.22</v>
      </c>
      <c r="R103" s="81">
        <f t="shared" si="5"/>
        <v>140612020664887.31</v>
      </c>
      <c r="S103" s="81">
        <f t="shared" si="5"/>
        <v>166430230073703.59</v>
      </c>
      <c r="T103" s="81">
        <f t="shared" si="5"/>
        <v>152008239409689.47</v>
      </c>
      <c r="U103" s="81">
        <f t="shared" si="5"/>
        <v>161473978912986.75</v>
      </c>
      <c r="V103" s="81">
        <f t="shared" si="5"/>
        <v>158132182465199</v>
      </c>
      <c r="W103" s="81">
        <f t="shared" si="5"/>
        <v>143494195649449.63</v>
      </c>
      <c r="X103" s="81">
        <f t="shared" si="5"/>
        <v>140118293400485.39</v>
      </c>
      <c r="Y103" s="81">
        <f t="shared" si="5"/>
        <v>162249417749800.84</v>
      </c>
      <c r="Z103" s="81">
        <f t="shared" si="5"/>
        <v>154757771700487.78</v>
      </c>
      <c r="AA103" s="81">
        <f t="shared" si="5"/>
        <v>170345845422993.5</v>
      </c>
      <c r="AB103" s="81">
        <f t="shared" si="5"/>
        <v>137706856308341.45</v>
      </c>
      <c r="AC103" s="81">
        <f t="shared" si="5"/>
        <v>163775187652078.19</v>
      </c>
      <c r="AD103" s="81">
        <f t="shared" si="5"/>
        <v>157106372110420.06</v>
      </c>
      <c r="AE103" s="81">
        <f t="shared" si="5"/>
        <v>142677229220841.91</v>
      </c>
      <c r="AF103" s="81">
        <f t="shared" si="5"/>
        <v>170225181449612.28</v>
      </c>
      <c r="AG103" s="81">
        <f t="shared" si="5"/>
        <v>150568200622014.88</v>
      </c>
      <c r="AH103" s="81">
        <f t="shared" si="5"/>
        <v>149783091260305.81</v>
      </c>
      <c r="AI103" s="81">
        <f t="shared" si="5"/>
        <v>153305488609063.25</v>
      </c>
      <c r="AJ103" s="81">
        <f t="shared" si="5"/>
        <v>131325965965724.59</v>
      </c>
      <c r="AK103" s="81">
        <f t="shared" si="5"/>
        <v>153970511693437.56</v>
      </c>
      <c r="AL103" s="81">
        <f t="shared" si="5"/>
        <v>155377687838992.81</v>
      </c>
      <c r="AM103" s="81">
        <f t="shared" si="5"/>
        <v>160196754460091.47</v>
      </c>
      <c r="AN103" s="81">
        <f t="shared" si="5"/>
        <v>103746367182616.13</v>
      </c>
      <c r="AO103" s="81">
        <f t="shared" si="5"/>
        <v>123088819704774.11</v>
      </c>
      <c r="AP103" s="72" t="s">
        <v>269</v>
      </c>
      <c r="AQ103" s="72" t="s">
        <v>269</v>
      </c>
      <c r="AR103" s="72" t="s">
        <v>269</v>
      </c>
      <c r="AS103" s="72" t="s">
        <v>269</v>
      </c>
      <c r="AT103" s="72" t="s">
        <v>269</v>
      </c>
      <c r="AU103" s="72" t="s">
        <v>269</v>
      </c>
      <c r="AV103" s="72" t="s">
        <v>269</v>
      </c>
      <c r="AW103" s="72" t="s">
        <v>269</v>
      </c>
    </row>
    <row r="104" spans="1:60" s="26" customFormat="1" x14ac:dyDescent="0.35">
      <c r="A104" s="84" t="s">
        <v>414</v>
      </c>
      <c r="B104" s="81">
        <f>B103/10^6</f>
        <v>134131042.66532594</v>
      </c>
      <c r="C104" s="81">
        <f t="shared" ref="C104:AO104" si="6">C103/10^6</f>
        <v>151628993.43154922</v>
      </c>
      <c r="D104" s="81">
        <f t="shared" si="6"/>
        <v>137418771.76243499</v>
      </c>
      <c r="E104" s="81">
        <f t="shared" si="6"/>
        <v>143339579.38814762</v>
      </c>
      <c r="F104" s="81">
        <f t="shared" si="6"/>
        <v>149822121.22077897</v>
      </c>
      <c r="G104" s="81">
        <f t="shared" si="6"/>
        <v>147988608.23877233</v>
      </c>
      <c r="H104" s="81">
        <f t="shared" si="6"/>
        <v>168760209.64429602</v>
      </c>
      <c r="I104" s="81">
        <f t="shared" si="6"/>
        <v>166356803.66471669</v>
      </c>
      <c r="J104" s="81">
        <f t="shared" si="6"/>
        <v>134836630.72320408</v>
      </c>
      <c r="K104" s="81">
        <f t="shared" si="6"/>
        <v>127445703.56792298</v>
      </c>
      <c r="L104" s="81">
        <f t="shared" si="6"/>
        <v>148803696.21347085</v>
      </c>
      <c r="M104" s="81">
        <f t="shared" si="6"/>
        <v>147215585.34423038</v>
      </c>
      <c r="N104" s="81">
        <f t="shared" si="6"/>
        <v>129749991.39742036</v>
      </c>
      <c r="O104" s="81">
        <f t="shared" si="6"/>
        <v>130783099.8905727</v>
      </c>
      <c r="P104" s="81">
        <f t="shared" si="6"/>
        <v>156738389.3349711</v>
      </c>
      <c r="Q104" s="81">
        <f t="shared" si="6"/>
        <v>140154225.83235121</v>
      </c>
      <c r="R104" s="81">
        <f t="shared" si="6"/>
        <v>140612020.66488731</v>
      </c>
      <c r="S104" s="81">
        <f t="shared" si="6"/>
        <v>166430230.07370359</v>
      </c>
      <c r="T104" s="81">
        <f t="shared" si="6"/>
        <v>152008239.40968946</v>
      </c>
      <c r="U104" s="81">
        <f t="shared" si="6"/>
        <v>161473978.91298676</v>
      </c>
      <c r="V104" s="81">
        <f t="shared" si="6"/>
        <v>158132182.46519899</v>
      </c>
      <c r="W104" s="81">
        <f t="shared" si="6"/>
        <v>143494195.64944962</v>
      </c>
      <c r="X104" s="81">
        <f t="shared" si="6"/>
        <v>140118293.4004854</v>
      </c>
      <c r="Y104" s="81">
        <f t="shared" si="6"/>
        <v>162249417.74980083</v>
      </c>
      <c r="Z104" s="81">
        <f t="shared" si="6"/>
        <v>154757771.70048779</v>
      </c>
      <c r="AA104" s="81">
        <f t="shared" si="6"/>
        <v>170345845.42299351</v>
      </c>
      <c r="AB104" s="81">
        <f t="shared" si="6"/>
        <v>137706856.30834144</v>
      </c>
      <c r="AC104" s="81">
        <f t="shared" si="6"/>
        <v>163775187.65207818</v>
      </c>
      <c r="AD104" s="81">
        <f t="shared" si="6"/>
        <v>157106372.11042005</v>
      </c>
      <c r="AE104" s="81">
        <f t="shared" si="6"/>
        <v>142677229.22084191</v>
      </c>
      <c r="AF104" s="81">
        <f t="shared" si="6"/>
        <v>170225181.44961229</v>
      </c>
      <c r="AG104" s="81">
        <f t="shared" si="6"/>
        <v>150568200.62201488</v>
      </c>
      <c r="AH104" s="81">
        <f t="shared" si="6"/>
        <v>149783091.26030582</v>
      </c>
      <c r="AI104" s="81">
        <f t="shared" si="6"/>
        <v>153305488.60906324</v>
      </c>
      <c r="AJ104" s="81">
        <f t="shared" si="6"/>
        <v>131325965.96572459</v>
      </c>
      <c r="AK104" s="81">
        <f t="shared" si="6"/>
        <v>153970511.69343758</v>
      </c>
      <c r="AL104" s="81">
        <f t="shared" si="6"/>
        <v>155377687.8389928</v>
      </c>
      <c r="AM104" s="81">
        <f t="shared" si="6"/>
        <v>160196754.46009147</v>
      </c>
      <c r="AN104" s="81">
        <f t="shared" si="6"/>
        <v>103746367.18261613</v>
      </c>
      <c r="AO104" s="81">
        <f t="shared" si="6"/>
        <v>123088819.70477411</v>
      </c>
      <c r="AP104" s="72" t="s">
        <v>269</v>
      </c>
      <c r="AQ104" s="72" t="s">
        <v>269</v>
      </c>
      <c r="AR104" s="72" t="s">
        <v>269</v>
      </c>
      <c r="AS104" s="72" t="s">
        <v>269</v>
      </c>
      <c r="AT104" s="72" t="s">
        <v>269</v>
      </c>
      <c r="AU104" s="72" t="s">
        <v>269</v>
      </c>
      <c r="AV104" s="72" t="s">
        <v>269</v>
      </c>
      <c r="AW104" s="72" t="s">
        <v>269</v>
      </c>
    </row>
    <row r="105" spans="1:60" s="26" customFormat="1" x14ac:dyDescent="0.35">
      <c r="A105" s="84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</row>
    <row r="106" spans="1:60" s="26" customFormat="1" x14ac:dyDescent="0.35">
      <c r="A106" s="84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</row>
    <row r="107" spans="1:60" x14ac:dyDescent="0.35">
      <c r="V107" s="17"/>
    </row>
    <row r="108" spans="1:60" x14ac:dyDescent="0.35">
      <c r="V108" s="17"/>
    </row>
    <row r="109" spans="1:60" x14ac:dyDescent="0.35">
      <c r="V109" s="17"/>
    </row>
    <row r="110" spans="1:60" x14ac:dyDescent="0.35">
      <c r="V110" s="17"/>
    </row>
    <row r="111" spans="1:60" x14ac:dyDescent="0.35">
      <c r="V111" s="17"/>
    </row>
    <row r="112" spans="1:60" x14ac:dyDescent="0.35">
      <c r="V112" s="17"/>
    </row>
    <row r="113" spans="22:22" x14ac:dyDescent="0.35">
      <c r="V113" s="17"/>
    </row>
    <row r="114" spans="22:22" x14ac:dyDescent="0.35">
      <c r="V114" s="17"/>
    </row>
    <row r="115" spans="22:22" x14ac:dyDescent="0.35">
      <c r="V115" s="17"/>
    </row>
    <row r="116" spans="22:22" x14ac:dyDescent="0.35">
      <c r="V116" s="17"/>
    </row>
    <row r="117" spans="22:22" x14ac:dyDescent="0.35">
      <c r="V117" s="17"/>
    </row>
    <row r="118" spans="22:22" x14ac:dyDescent="0.35">
      <c r="V118" s="17"/>
    </row>
    <row r="119" spans="22:22" x14ac:dyDescent="0.35">
      <c r="V119" s="17"/>
    </row>
    <row r="120" spans="22:22" x14ac:dyDescent="0.35">
      <c r="V120" s="17"/>
    </row>
    <row r="121" spans="22:22" x14ac:dyDescent="0.35">
      <c r="V121" s="17"/>
    </row>
    <row r="122" spans="22:22" x14ac:dyDescent="0.35">
      <c r="V122" s="17"/>
    </row>
    <row r="123" spans="22:22" x14ac:dyDescent="0.35">
      <c r="V123" s="17"/>
    </row>
    <row r="124" spans="22:22" x14ac:dyDescent="0.35">
      <c r="V124" s="17"/>
    </row>
    <row r="125" spans="22:22" x14ac:dyDescent="0.35">
      <c r="V125" s="17"/>
    </row>
    <row r="126" spans="22:22" x14ac:dyDescent="0.35">
      <c r="V126" s="17"/>
    </row>
    <row r="127" spans="22:22" x14ac:dyDescent="0.35">
      <c r="V127" s="17"/>
    </row>
    <row r="128" spans="22:22" x14ac:dyDescent="0.35">
      <c r="V128" s="17"/>
    </row>
    <row r="129" spans="22:22" x14ac:dyDescent="0.35">
      <c r="V129" s="17"/>
    </row>
    <row r="130" spans="22:22" x14ac:dyDescent="0.35">
      <c r="V130" s="17"/>
    </row>
    <row r="131" spans="22:22" x14ac:dyDescent="0.35">
      <c r="V131" s="17"/>
    </row>
    <row r="132" spans="22:22" x14ac:dyDescent="0.35">
      <c r="V132" s="17"/>
    </row>
    <row r="133" spans="22:22" x14ac:dyDescent="0.35">
      <c r="V133" s="17"/>
    </row>
    <row r="134" spans="22:22" x14ac:dyDescent="0.35">
      <c r="V134" s="17"/>
    </row>
    <row r="135" spans="22:22" x14ac:dyDescent="0.35">
      <c r="V135" s="17"/>
    </row>
    <row r="136" spans="22:22" x14ac:dyDescent="0.35">
      <c r="V136" s="17"/>
    </row>
    <row r="137" spans="22:22" x14ac:dyDescent="0.35">
      <c r="V137" s="17"/>
    </row>
    <row r="138" spans="22:22" x14ac:dyDescent="0.35">
      <c r="V138" s="17"/>
    </row>
    <row r="139" spans="22:22" x14ac:dyDescent="0.35">
      <c r="V139" s="17"/>
    </row>
    <row r="140" spans="22:22" x14ac:dyDescent="0.35">
      <c r="V140" s="17"/>
    </row>
    <row r="141" spans="22:22" x14ac:dyDescent="0.35">
      <c r="V141" s="17"/>
    </row>
    <row r="142" spans="22:22" x14ac:dyDescent="0.35">
      <c r="V142" s="17"/>
    </row>
    <row r="143" spans="22:22" x14ac:dyDescent="0.35">
      <c r="V143" s="17"/>
    </row>
    <row r="144" spans="22:22" x14ac:dyDescent="0.35">
      <c r="V144" s="17"/>
    </row>
    <row r="145" spans="22:22" x14ac:dyDescent="0.35">
      <c r="V145" s="17"/>
    </row>
    <row r="146" spans="22:22" x14ac:dyDescent="0.35">
      <c r="V146" s="17"/>
    </row>
    <row r="147" spans="22:22" x14ac:dyDescent="0.35">
      <c r="V147" s="17"/>
    </row>
    <row r="148" spans="22:22" x14ac:dyDescent="0.35">
      <c r="V148" s="17"/>
    </row>
    <row r="149" spans="22:22" x14ac:dyDescent="0.35">
      <c r="V149" s="17"/>
    </row>
    <row r="150" spans="22:22" x14ac:dyDescent="0.35">
      <c r="V150" s="17"/>
    </row>
    <row r="151" spans="22:22" x14ac:dyDescent="0.35">
      <c r="V151" s="17"/>
    </row>
    <row r="152" spans="22:22" x14ac:dyDescent="0.35">
      <c r="V152" s="17"/>
    </row>
    <row r="153" spans="22:22" x14ac:dyDescent="0.35">
      <c r="V153" s="17"/>
    </row>
    <row r="154" spans="22:22" x14ac:dyDescent="0.35">
      <c r="V154" s="17"/>
    </row>
    <row r="155" spans="22:22" x14ac:dyDescent="0.35">
      <c r="V155" s="17"/>
    </row>
    <row r="156" spans="22:22" x14ac:dyDescent="0.35">
      <c r="V156" s="17"/>
    </row>
    <row r="157" spans="22:22" x14ac:dyDescent="0.35">
      <c r="V157" s="17"/>
    </row>
    <row r="158" spans="22:22" x14ac:dyDescent="0.35">
      <c r="V158" s="17"/>
    </row>
    <row r="159" spans="22:22" x14ac:dyDescent="0.35">
      <c r="V159" s="17"/>
    </row>
    <row r="160" spans="22:22" x14ac:dyDescent="0.35">
      <c r="V160" s="17"/>
    </row>
    <row r="161" spans="22:22" x14ac:dyDescent="0.35">
      <c r="V161" s="17"/>
    </row>
    <row r="162" spans="22:22" x14ac:dyDescent="0.35">
      <c r="V162" s="17"/>
    </row>
    <row r="163" spans="22:22" x14ac:dyDescent="0.35">
      <c r="V163" s="17"/>
    </row>
    <row r="164" spans="22:22" x14ac:dyDescent="0.35">
      <c r="V164" s="17"/>
    </row>
    <row r="165" spans="22:22" x14ac:dyDescent="0.35">
      <c r="V165" s="17"/>
    </row>
    <row r="166" spans="22:22" x14ac:dyDescent="0.35">
      <c r="V166" s="17"/>
    </row>
    <row r="167" spans="22:22" x14ac:dyDescent="0.35">
      <c r="V167" s="17"/>
    </row>
    <row r="168" spans="22:22" x14ac:dyDescent="0.35">
      <c r="V168" s="17"/>
    </row>
    <row r="169" spans="22:22" x14ac:dyDescent="0.35">
      <c r="V169" s="17"/>
    </row>
    <row r="170" spans="22:22" x14ac:dyDescent="0.35">
      <c r="V170" s="17"/>
    </row>
    <row r="171" spans="22:22" x14ac:dyDescent="0.35">
      <c r="V171" s="17"/>
    </row>
    <row r="172" spans="22:22" x14ac:dyDescent="0.35">
      <c r="V172" s="17"/>
    </row>
    <row r="173" spans="22:22" x14ac:dyDescent="0.35">
      <c r="V173" s="17"/>
    </row>
    <row r="174" spans="22:22" x14ac:dyDescent="0.35">
      <c r="V174" s="17"/>
    </row>
    <row r="175" spans="22:22" x14ac:dyDescent="0.35">
      <c r="V175" s="17"/>
    </row>
    <row r="176" spans="22:22" x14ac:dyDescent="0.35">
      <c r="V176" s="17"/>
    </row>
    <row r="177" spans="22:22" x14ac:dyDescent="0.35">
      <c r="V177" s="17"/>
    </row>
    <row r="178" spans="22:22" x14ac:dyDescent="0.35">
      <c r="V178" s="17"/>
    </row>
    <row r="179" spans="22:22" x14ac:dyDescent="0.35">
      <c r="V179" s="17"/>
    </row>
    <row r="180" spans="22:22" x14ac:dyDescent="0.35">
      <c r="V180" s="17"/>
    </row>
    <row r="181" spans="22:22" x14ac:dyDescent="0.35">
      <c r="V181" s="17"/>
    </row>
    <row r="182" spans="22:22" x14ac:dyDescent="0.35">
      <c r="V182" s="17"/>
    </row>
    <row r="183" spans="22:22" x14ac:dyDescent="0.35">
      <c r="V183" s="17"/>
    </row>
    <row r="184" spans="22:22" x14ac:dyDescent="0.35">
      <c r="V184" s="17"/>
    </row>
    <row r="185" spans="22:22" x14ac:dyDescent="0.35">
      <c r="V185" s="17"/>
    </row>
    <row r="186" spans="22:22" x14ac:dyDescent="0.35">
      <c r="V186" s="17"/>
    </row>
    <row r="187" spans="22:22" x14ac:dyDescent="0.35">
      <c r="V187" s="17"/>
    </row>
    <row r="188" spans="22:22" x14ac:dyDescent="0.35">
      <c r="V188" s="17"/>
    </row>
    <row r="189" spans="22:22" x14ac:dyDescent="0.35">
      <c r="V189" s="17"/>
    </row>
    <row r="190" spans="22:22" x14ac:dyDescent="0.35">
      <c r="V190" s="17"/>
    </row>
    <row r="191" spans="22:22" x14ac:dyDescent="0.35">
      <c r="V191" s="17"/>
    </row>
    <row r="192" spans="22:22" x14ac:dyDescent="0.35">
      <c r="V192" s="17"/>
    </row>
    <row r="193" spans="22:22" x14ac:dyDescent="0.35">
      <c r="V193" s="17"/>
    </row>
    <row r="194" spans="22:22" x14ac:dyDescent="0.35">
      <c r="V194" s="17"/>
    </row>
    <row r="195" spans="22:22" x14ac:dyDescent="0.35">
      <c r="V195" s="17"/>
    </row>
    <row r="196" spans="22:22" x14ac:dyDescent="0.35">
      <c r="V196" s="17"/>
    </row>
    <row r="197" spans="22:22" x14ac:dyDescent="0.35">
      <c r="V197" s="17"/>
    </row>
    <row r="198" spans="22:22" x14ac:dyDescent="0.35">
      <c r="V198" s="17"/>
    </row>
    <row r="199" spans="22:22" x14ac:dyDescent="0.35">
      <c r="V199" s="17"/>
    </row>
    <row r="200" spans="22:22" x14ac:dyDescent="0.35">
      <c r="V200" s="17"/>
    </row>
    <row r="201" spans="22:22" x14ac:dyDescent="0.35">
      <c r="V201" s="17"/>
    </row>
    <row r="202" spans="22:22" x14ac:dyDescent="0.35">
      <c r="V202" s="17"/>
    </row>
    <row r="203" spans="22:22" x14ac:dyDescent="0.35">
      <c r="V203" s="17"/>
    </row>
    <row r="204" spans="22:22" x14ac:dyDescent="0.35">
      <c r="V204" s="17"/>
    </row>
    <row r="205" spans="22:22" x14ac:dyDescent="0.35">
      <c r="V205" s="17"/>
    </row>
    <row r="206" spans="22:22" x14ac:dyDescent="0.35">
      <c r="V206" s="17"/>
    </row>
    <row r="207" spans="22:22" x14ac:dyDescent="0.35">
      <c r="V207" s="17"/>
    </row>
    <row r="208" spans="22:22" x14ac:dyDescent="0.35">
      <c r="V208" s="17"/>
    </row>
    <row r="209" spans="22:22" x14ac:dyDescent="0.35">
      <c r="V209" s="17"/>
    </row>
    <row r="210" spans="22:22" x14ac:dyDescent="0.35">
      <c r="V210" s="17"/>
    </row>
    <row r="211" spans="22:22" x14ac:dyDescent="0.35">
      <c r="V211" s="17"/>
    </row>
    <row r="212" spans="22:22" x14ac:dyDescent="0.35">
      <c r="V212" s="17"/>
    </row>
    <row r="213" spans="22:22" x14ac:dyDescent="0.35">
      <c r="V213" s="17"/>
    </row>
    <row r="214" spans="22:22" x14ac:dyDescent="0.35">
      <c r="V214" s="17"/>
    </row>
    <row r="215" spans="22:22" x14ac:dyDescent="0.35">
      <c r="V215" s="17"/>
    </row>
    <row r="216" spans="22:22" x14ac:dyDescent="0.35">
      <c r="V216" s="17"/>
    </row>
    <row r="217" spans="22:22" x14ac:dyDescent="0.35">
      <c r="V217" s="17"/>
    </row>
    <row r="218" spans="22:22" x14ac:dyDescent="0.35">
      <c r="V218" s="17"/>
    </row>
    <row r="219" spans="22:22" x14ac:dyDescent="0.35">
      <c r="V219" s="17"/>
    </row>
    <row r="220" spans="22:22" x14ac:dyDescent="0.35">
      <c r="V220" s="17"/>
    </row>
    <row r="221" spans="22:22" x14ac:dyDescent="0.35">
      <c r="V221" s="17"/>
    </row>
    <row r="222" spans="22:22" x14ac:dyDescent="0.35">
      <c r="V222" s="17"/>
    </row>
    <row r="223" spans="22:22" x14ac:dyDescent="0.35">
      <c r="V223" s="17"/>
    </row>
    <row r="224" spans="22:22" x14ac:dyDescent="0.35">
      <c r="V224" s="17"/>
    </row>
    <row r="225" spans="22:22" x14ac:dyDescent="0.35">
      <c r="V225" s="17"/>
    </row>
    <row r="226" spans="22:22" x14ac:dyDescent="0.35">
      <c r="V226" s="17"/>
    </row>
    <row r="227" spans="22:22" x14ac:dyDescent="0.35">
      <c r="V227" s="17"/>
    </row>
    <row r="228" spans="22:22" x14ac:dyDescent="0.35">
      <c r="V228" s="17"/>
    </row>
    <row r="229" spans="22:22" x14ac:dyDescent="0.35">
      <c r="V229" s="17"/>
    </row>
    <row r="230" spans="22:22" x14ac:dyDescent="0.35">
      <c r="V230" s="17"/>
    </row>
    <row r="231" spans="22:22" x14ac:dyDescent="0.35">
      <c r="V231" s="17"/>
    </row>
    <row r="232" spans="22:22" x14ac:dyDescent="0.35">
      <c r="V232" s="17"/>
    </row>
    <row r="233" spans="22:22" x14ac:dyDescent="0.35">
      <c r="V233" s="17"/>
    </row>
    <row r="234" spans="22:22" x14ac:dyDescent="0.35">
      <c r="V234" s="17"/>
    </row>
    <row r="235" spans="22:22" x14ac:dyDescent="0.35">
      <c r="V235" s="17"/>
    </row>
    <row r="236" spans="22:22" x14ac:dyDescent="0.35">
      <c r="V236" s="17"/>
    </row>
    <row r="237" spans="22:22" x14ac:dyDescent="0.35">
      <c r="V237" s="17"/>
    </row>
    <row r="238" spans="22:22" x14ac:dyDescent="0.35">
      <c r="V238" s="17"/>
    </row>
    <row r="239" spans="22:22" x14ac:dyDescent="0.35">
      <c r="V239" s="17"/>
    </row>
    <row r="240" spans="22:22" x14ac:dyDescent="0.35">
      <c r="V240" s="17"/>
    </row>
    <row r="241" spans="22:22" x14ac:dyDescent="0.35">
      <c r="V241" s="17"/>
    </row>
    <row r="242" spans="22:22" x14ac:dyDescent="0.35">
      <c r="V242" s="17"/>
    </row>
    <row r="243" spans="22:22" x14ac:dyDescent="0.35">
      <c r="V243" s="17"/>
    </row>
    <row r="244" spans="22:22" x14ac:dyDescent="0.35">
      <c r="V244" s="17"/>
    </row>
    <row r="245" spans="22:22" x14ac:dyDescent="0.35">
      <c r="V245" s="17"/>
    </row>
    <row r="246" spans="22:22" x14ac:dyDescent="0.35">
      <c r="V246" s="17"/>
    </row>
    <row r="247" spans="22:22" x14ac:dyDescent="0.35">
      <c r="V247" s="17"/>
    </row>
    <row r="248" spans="22:22" x14ac:dyDescent="0.35">
      <c r="V248" s="17"/>
    </row>
    <row r="249" spans="22:22" x14ac:dyDescent="0.35">
      <c r="V249" s="17"/>
    </row>
    <row r="250" spans="22:22" x14ac:dyDescent="0.35">
      <c r="V250" s="17"/>
    </row>
    <row r="251" spans="22:22" x14ac:dyDescent="0.35">
      <c r="V251" s="17"/>
    </row>
    <row r="252" spans="22:22" x14ac:dyDescent="0.35">
      <c r="V252" s="17"/>
    </row>
    <row r="253" spans="22:22" x14ac:dyDescent="0.35">
      <c r="V253" s="17"/>
    </row>
    <row r="254" spans="22:22" x14ac:dyDescent="0.35">
      <c r="V254" s="17"/>
    </row>
    <row r="255" spans="22:22" x14ac:dyDescent="0.35">
      <c r="V255" s="17"/>
    </row>
    <row r="256" spans="22:22" x14ac:dyDescent="0.35">
      <c r="V256" s="17"/>
    </row>
    <row r="257" spans="22:22" x14ac:dyDescent="0.35">
      <c r="V257" s="17"/>
    </row>
    <row r="258" spans="22:22" x14ac:dyDescent="0.35">
      <c r="V258" s="17"/>
    </row>
    <row r="259" spans="22:22" x14ac:dyDescent="0.35">
      <c r="V259" s="17"/>
    </row>
    <row r="260" spans="22:22" x14ac:dyDescent="0.35">
      <c r="V260" s="17"/>
    </row>
    <row r="261" spans="22:22" x14ac:dyDescent="0.35">
      <c r="V261" s="17"/>
    </row>
    <row r="262" spans="22:22" x14ac:dyDescent="0.35">
      <c r="V262" s="17"/>
    </row>
    <row r="263" spans="22:22" x14ac:dyDescent="0.35">
      <c r="V263" s="17"/>
    </row>
    <row r="264" spans="22:22" x14ac:dyDescent="0.35">
      <c r="V264" s="17"/>
    </row>
    <row r="265" spans="22:22" x14ac:dyDescent="0.35">
      <c r="V265" s="17"/>
    </row>
    <row r="266" spans="22:22" x14ac:dyDescent="0.35">
      <c r="V266" s="17"/>
    </row>
    <row r="267" spans="22:22" x14ac:dyDescent="0.35">
      <c r="V267" s="17"/>
    </row>
    <row r="268" spans="22:22" x14ac:dyDescent="0.35">
      <c r="V268" s="17"/>
    </row>
    <row r="269" spans="22:22" x14ac:dyDescent="0.35">
      <c r="V269" s="17"/>
    </row>
    <row r="270" spans="22:22" x14ac:dyDescent="0.35">
      <c r="V270" s="17"/>
    </row>
    <row r="271" spans="22:22" x14ac:dyDescent="0.35">
      <c r="V271" s="17"/>
    </row>
    <row r="272" spans="22:22" x14ac:dyDescent="0.35">
      <c r="V272" s="17"/>
    </row>
    <row r="273" spans="22:22" x14ac:dyDescent="0.35">
      <c r="V273" s="17"/>
    </row>
    <row r="274" spans="22:22" x14ac:dyDescent="0.35">
      <c r="V274" s="17"/>
    </row>
    <row r="275" spans="22:22" x14ac:dyDescent="0.35">
      <c r="V275" s="17"/>
    </row>
    <row r="276" spans="22:22" x14ac:dyDescent="0.35">
      <c r="V276" s="17"/>
    </row>
    <row r="277" spans="22:22" x14ac:dyDescent="0.35">
      <c r="V277" s="17"/>
    </row>
    <row r="278" spans="22:22" x14ac:dyDescent="0.35">
      <c r="V278" s="17"/>
    </row>
    <row r="279" spans="22:22" x14ac:dyDescent="0.35">
      <c r="V279" s="17"/>
    </row>
    <row r="280" spans="22:22" x14ac:dyDescent="0.35">
      <c r="V280" s="17"/>
    </row>
    <row r="281" spans="22:22" x14ac:dyDescent="0.35">
      <c r="V281" s="17"/>
    </row>
    <row r="282" spans="22:22" x14ac:dyDescent="0.35">
      <c r="V282" s="17"/>
    </row>
    <row r="283" spans="22:22" x14ac:dyDescent="0.35">
      <c r="V283" s="17"/>
    </row>
    <row r="284" spans="22:22" x14ac:dyDescent="0.35">
      <c r="V284" s="17"/>
    </row>
    <row r="285" spans="22:22" x14ac:dyDescent="0.35">
      <c r="V285" s="17"/>
    </row>
    <row r="286" spans="22:22" x14ac:dyDescent="0.35">
      <c r="V286" s="17"/>
    </row>
    <row r="287" spans="22:22" x14ac:dyDescent="0.35">
      <c r="V287" s="17"/>
    </row>
    <row r="288" spans="22:22" x14ac:dyDescent="0.35">
      <c r="V288" s="17"/>
    </row>
    <row r="289" spans="22:22" x14ac:dyDescent="0.35">
      <c r="V289" s="17"/>
    </row>
    <row r="290" spans="22:22" x14ac:dyDescent="0.35">
      <c r="V290" s="17"/>
    </row>
    <row r="291" spans="22:22" x14ac:dyDescent="0.35">
      <c r="V291" s="17"/>
    </row>
    <row r="292" spans="22:22" x14ac:dyDescent="0.35">
      <c r="V292" s="17"/>
    </row>
    <row r="293" spans="22:22" x14ac:dyDescent="0.35">
      <c r="V293" s="17"/>
    </row>
    <row r="294" spans="22:22" x14ac:dyDescent="0.35">
      <c r="V294" s="17"/>
    </row>
    <row r="295" spans="22:22" x14ac:dyDescent="0.35">
      <c r="V295" s="17"/>
    </row>
    <row r="296" spans="22:22" x14ac:dyDescent="0.35">
      <c r="V296" s="17"/>
    </row>
    <row r="297" spans="22:22" x14ac:dyDescent="0.35">
      <c r="V297" s="17"/>
    </row>
    <row r="298" spans="22:22" x14ac:dyDescent="0.35">
      <c r="V298" s="17"/>
    </row>
    <row r="299" spans="22:22" x14ac:dyDescent="0.35">
      <c r="V299" s="17"/>
    </row>
    <row r="300" spans="22:22" x14ac:dyDescent="0.35">
      <c r="V300" s="17"/>
    </row>
    <row r="301" spans="22:22" x14ac:dyDescent="0.35">
      <c r="V301" s="17"/>
    </row>
    <row r="302" spans="22:22" x14ac:dyDescent="0.35">
      <c r="V302" s="17"/>
    </row>
    <row r="303" spans="22:22" x14ac:dyDescent="0.35">
      <c r="V303" s="17"/>
    </row>
    <row r="304" spans="22:22" x14ac:dyDescent="0.35">
      <c r="V304" s="17"/>
    </row>
    <row r="305" spans="22:22" x14ac:dyDescent="0.35">
      <c r="V305" s="17"/>
    </row>
    <row r="306" spans="22:22" x14ac:dyDescent="0.35">
      <c r="V306" s="17"/>
    </row>
    <row r="307" spans="22:22" x14ac:dyDescent="0.35">
      <c r="V307" s="17"/>
    </row>
    <row r="308" spans="22:22" x14ac:dyDescent="0.35">
      <c r="V308" s="17"/>
    </row>
    <row r="309" spans="22:22" x14ac:dyDescent="0.35">
      <c r="V309" s="17"/>
    </row>
    <row r="310" spans="22:22" x14ac:dyDescent="0.35">
      <c r="V310" s="17"/>
    </row>
    <row r="311" spans="22:22" x14ac:dyDescent="0.35">
      <c r="V311" s="17"/>
    </row>
    <row r="312" spans="22:22" x14ac:dyDescent="0.35">
      <c r="V312" s="17"/>
    </row>
    <row r="313" spans="22:22" x14ac:dyDescent="0.35">
      <c r="V313" s="17"/>
    </row>
    <row r="314" spans="22:22" x14ac:dyDescent="0.35">
      <c r="V314" s="17"/>
    </row>
    <row r="315" spans="22:22" x14ac:dyDescent="0.35">
      <c r="V315" s="17"/>
    </row>
    <row r="316" spans="22:22" x14ac:dyDescent="0.35">
      <c r="V316" s="17"/>
    </row>
    <row r="317" spans="22:22" x14ac:dyDescent="0.35">
      <c r="V317" s="17"/>
    </row>
    <row r="318" spans="22:22" x14ac:dyDescent="0.35">
      <c r="V318" s="17"/>
    </row>
    <row r="319" spans="22:22" x14ac:dyDescent="0.35">
      <c r="V319" s="17"/>
    </row>
    <row r="320" spans="22:22" x14ac:dyDescent="0.35">
      <c r="V320" s="17"/>
    </row>
    <row r="321" spans="22:22" x14ac:dyDescent="0.35">
      <c r="V321" s="17"/>
    </row>
    <row r="322" spans="22:22" x14ac:dyDescent="0.35">
      <c r="V322" s="17"/>
    </row>
    <row r="323" spans="22:22" x14ac:dyDescent="0.35">
      <c r="V323" s="17"/>
    </row>
    <row r="324" spans="22:22" x14ac:dyDescent="0.35">
      <c r="V324" s="17"/>
    </row>
    <row r="325" spans="22:22" x14ac:dyDescent="0.35">
      <c r="V325" s="17"/>
    </row>
    <row r="326" spans="22:22" x14ac:dyDescent="0.35">
      <c r="V326" s="17"/>
    </row>
    <row r="327" spans="22:22" x14ac:dyDescent="0.35">
      <c r="V327" s="17"/>
    </row>
    <row r="328" spans="22:22" x14ac:dyDescent="0.35">
      <c r="V328" s="17"/>
    </row>
    <row r="329" spans="22:22" x14ac:dyDescent="0.35">
      <c r="V329" s="17"/>
    </row>
    <row r="330" spans="22:22" x14ac:dyDescent="0.35">
      <c r="V330" s="17"/>
    </row>
    <row r="331" spans="22:22" x14ac:dyDescent="0.35">
      <c r="V331" s="17"/>
    </row>
    <row r="332" spans="22:22" x14ac:dyDescent="0.35">
      <c r="V332" s="17"/>
    </row>
    <row r="333" spans="22:22" x14ac:dyDescent="0.35">
      <c r="V333" s="17"/>
    </row>
    <row r="334" spans="22:22" x14ac:dyDescent="0.35">
      <c r="V334" s="17"/>
    </row>
    <row r="335" spans="22:22" x14ac:dyDescent="0.35">
      <c r="V335" s="17"/>
    </row>
    <row r="336" spans="22:22" x14ac:dyDescent="0.35">
      <c r="V336" s="17"/>
    </row>
    <row r="337" spans="22:22" x14ac:dyDescent="0.35">
      <c r="V337" s="17"/>
    </row>
    <row r="338" spans="22:22" x14ac:dyDescent="0.35">
      <c r="V338" s="17"/>
    </row>
    <row r="339" spans="22:22" x14ac:dyDescent="0.35">
      <c r="V339" s="17"/>
    </row>
    <row r="340" spans="22:22" x14ac:dyDescent="0.35">
      <c r="V340" s="17"/>
    </row>
    <row r="341" spans="22:22" x14ac:dyDescent="0.35">
      <c r="V341" s="17"/>
    </row>
    <row r="342" spans="22:22" x14ac:dyDescent="0.35">
      <c r="V342" s="17"/>
    </row>
    <row r="343" spans="22:22" x14ac:dyDescent="0.35">
      <c r="V343" s="17"/>
    </row>
    <row r="344" spans="22:22" x14ac:dyDescent="0.35">
      <c r="V344" s="17"/>
    </row>
    <row r="345" spans="22:22" x14ac:dyDescent="0.35">
      <c r="V345" s="17"/>
    </row>
    <row r="346" spans="22:22" x14ac:dyDescent="0.35">
      <c r="V346" s="17"/>
    </row>
    <row r="347" spans="22:22" x14ac:dyDescent="0.35">
      <c r="V347" s="17"/>
    </row>
    <row r="348" spans="22:22" x14ac:dyDescent="0.35">
      <c r="V348" s="17"/>
    </row>
    <row r="349" spans="22:22" x14ac:dyDescent="0.35">
      <c r="V349" s="17"/>
    </row>
    <row r="350" spans="22:22" x14ac:dyDescent="0.35">
      <c r="V350" s="17"/>
    </row>
    <row r="351" spans="22:22" x14ac:dyDescent="0.35">
      <c r="V351" s="17"/>
    </row>
    <row r="352" spans="22:22" x14ac:dyDescent="0.35">
      <c r="V352" s="17"/>
    </row>
    <row r="353" spans="22:22" x14ac:dyDescent="0.35">
      <c r="V353" s="17"/>
    </row>
    <row r="354" spans="22:22" x14ac:dyDescent="0.35">
      <c r="V354" s="17"/>
    </row>
    <row r="355" spans="22:22" x14ac:dyDescent="0.35">
      <c r="V355" s="17"/>
    </row>
    <row r="356" spans="22:22" x14ac:dyDescent="0.35">
      <c r="V356" s="17"/>
    </row>
    <row r="357" spans="22:22" x14ac:dyDescent="0.35">
      <c r="V357" s="17"/>
    </row>
    <row r="358" spans="22:22" x14ac:dyDescent="0.35">
      <c r="V358" s="17"/>
    </row>
    <row r="359" spans="22:22" x14ac:dyDescent="0.35">
      <c r="V359" s="17"/>
    </row>
    <row r="360" spans="22:22" x14ac:dyDescent="0.35">
      <c r="V360" s="17"/>
    </row>
    <row r="361" spans="22:22" x14ac:dyDescent="0.35">
      <c r="V361" s="17"/>
    </row>
    <row r="362" spans="22:22" x14ac:dyDescent="0.35">
      <c r="V362" s="17"/>
    </row>
    <row r="363" spans="22:22" x14ac:dyDescent="0.35">
      <c r="V363" s="17"/>
    </row>
    <row r="364" spans="22:22" x14ac:dyDescent="0.35">
      <c r="V364" s="17"/>
    </row>
    <row r="365" spans="22:22" x14ac:dyDescent="0.35">
      <c r="V365" s="17"/>
    </row>
    <row r="366" spans="22:22" x14ac:dyDescent="0.35">
      <c r="V366" s="17"/>
    </row>
    <row r="367" spans="22:22" x14ac:dyDescent="0.35">
      <c r="V367" s="17"/>
    </row>
    <row r="368" spans="22:22" x14ac:dyDescent="0.35">
      <c r="V368" s="17"/>
    </row>
    <row r="369" spans="22:22" x14ac:dyDescent="0.35">
      <c r="V369" s="17"/>
    </row>
    <row r="370" spans="22:22" x14ac:dyDescent="0.35">
      <c r="V370" s="17"/>
    </row>
    <row r="371" spans="22:22" x14ac:dyDescent="0.35">
      <c r="V371" s="17"/>
    </row>
    <row r="372" spans="22:22" x14ac:dyDescent="0.35">
      <c r="V372" s="17"/>
    </row>
    <row r="373" spans="22:22" x14ac:dyDescent="0.35">
      <c r="V373" s="17"/>
    </row>
    <row r="374" spans="22:22" x14ac:dyDescent="0.35">
      <c r="V374" s="17"/>
    </row>
    <row r="375" spans="22:22" x14ac:dyDescent="0.35">
      <c r="V375" s="17"/>
    </row>
    <row r="376" spans="22:22" x14ac:dyDescent="0.35">
      <c r="V376" s="17"/>
    </row>
    <row r="377" spans="22:22" x14ac:dyDescent="0.35">
      <c r="V377" s="17"/>
    </row>
    <row r="378" spans="22:22" x14ac:dyDescent="0.35">
      <c r="V378" s="17"/>
    </row>
    <row r="379" spans="22:22" x14ac:dyDescent="0.35">
      <c r="V379" s="17"/>
    </row>
    <row r="380" spans="22:22" x14ac:dyDescent="0.35">
      <c r="V380" s="17"/>
    </row>
    <row r="381" spans="22:22" x14ac:dyDescent="0.35">
      <c r="V381" s="17"/>
    </row>
    <row r="382" spans="22:22" x14ac:dyDescent="0.35">
      <c r="V382" s="17"/>
    </row>
    <row r="383" spans="22:22" x14ac:dyDescent="0.35">
      <c r="V383" s="17"/>
    </row>
    <row r="384" spans="22:22" x14ac:dyDescent="0.35">
      <c r="V384" s="17"/>
    </row>
    <row r="385" spans="22:22" x14ac:dyDescent="0.35">
      <c r="V385" s="17"/>
    </row>
    <row r="386" spans="22:22" x14ac:dyDescent="0.35">
      <c r="V386" s="17"/>
    </row>
    <row r="387" spans="22:22" x14ac:dyDescent="0.35">
      <c r="V387" s="17"/>
    </row>
    <row r="388" spans="22:22" x14ac:dyDescent="0.35">
      <c r="V388" s="17"/>
    </row>
    <row r="389" spans="22:22" x14ac:dyDescent="0.35">
      <c r="V389" s="17"/>
    </row>
    <row r="390" spans="22:22" x14ac:dyDescent="0.35">
      <c r="V390" s="17"/>
    </row>
    <row r="391" spans="22:22" x14ac:dyDescent="0.35">
      <c r="V391" s="17"/>
    </row>
    <row r="392" spans="22:22" x14ac:dyDescent="0.35">
      <c r="V392" s="17"/>
    </row>
    <row r="393" spans="22:22" x14ac:dyDescent="0.35">
      <c r="V393" s="17"/>
    </row>
    <row r="394" spans="22:22" x14ac:dyDescent="0.35">
      <c r="V394" s="17"/>
    </row>
    <row r="395" spans="22:22" x14ac:dyDescent="0.35">
      <c r="V395" s="17"/>
    </row>
    <row r="396" spans="22:22" x14ac:dyDescent="0.35">
      <c r="V396" s="17"/>
    </row>
    <row r="397" spans="22:22" x14ac:dyDescent="0.35">
      <c r="V397" s="17"/>
    </row>
    <row r="398" spans="22:22" x14ac:dyDescent="0.35">
      <c r="V398" s="17"/>
    </row>
    <row r="399" spans="22:22" x14ac:dyDescent="0.35">
      <c r="V399" s="17"/>
    </row>
    <row r="400" spans="22:22" x14ac:dyDescent="0.35">
      <c r="V400" s="17"/>
    </row>
    <row r="401" spans="22:22" x14ac:dyDescent="0.35">
      <c r="V401" s="17"/>
    </row>
    <row r="402" spans="22:22" x14ac:dyDescent="0.35">
      <c r="V402" s="17"/>
    </row>
    <row r="403" spans="22:22" x14ac:dyDescent="0.35">
      <c r="V403" s="17"/>
    </row>
    <row r="404" spans="22:22" x14ac:dyDescent="0.35">
      <c r="V404" s="17"/>
    </row>
    <row r="405" spans="22:22" x14ac:dyDescent="0.35">
      <c r="V405" s="17"/>
    </row>
    <row r="406" spans="22:22" x14ac:dyDescent="0.35">
      <c r="V406" s="17"/>
    </row>
    <row r="407" spans="22:22" x14ac:dyDescent="0.35">
      <c r="V407" s="17"/>
    </row>
    <row r="408" spans="22:22" x14ac:dyDescent="0.35">
      <c r="V408" s="17"/>
    </row>
    <row r="409" spans="22:22" x14ac:dyDescent="0.35">
      <c r="V409" s="17"/>
    </row>
    <row r="410" spans="22:22" x14ac:dyDescent="0.35">
      <c r="V410" s="17"/>
    </row>
    <row r="411" spans="22:22" x14ac:dyDescent="0.35">
      <c r="V411" s="17"/>
    </row>
    <row r="412" spans="22:22" x14ac:dyDescent="0.35">
      <c r="V412" s="17"/>
    </row>
    <row r="413" spans="22:22" x14ac:dyDescent="0.35">
      <c r="V413" s="17"/>
    </row>
    <row r="414" spans="22:22" x14ac:dyDescent="0.35">
      <c r="V414" s="17"/>
    </row>
    <row r="415" spans="22:22" x14ac:dyDescent="0.35">
      <c r="V415" s="17"/>
    </row>
    <row r="416" spans="22:22" x14ac:dyDescent="0.35">
      <c r="V416" s="17"/>
    </row>
    <row r="417" spans="22:22" x14ac:dyDescent="0.35">
      <c r="V417" s="17"/>
    </row>
    <row r="418" spans="22:22" x14ac:dyDescent="0.35">
      <c r="V418" s="17"/>
    </row>
    <row r="419" spans="22:22" x14ac:dyDescent="0.35">
      <c r="V419" s="17"/>
    </row>
    <row r="420" spans="22:22" x14ac:dyDescent="0.35">
      <c r="V420" s="17"/>
    </row>
    <row r="421" spans="22:22" x14ac:dyDescent="0.35">
      <c r="V421" s="17"/>
    </row>
    <row r="422" spans="22:22" x14ac:dyDescent="0.35">
      <c r="V422" s="17"/>
    </row>
    <row r="423" spans="22:22" x14ac:dyDescent="0.35">
      <c r="V423" s="17"/>
    </row>
    <row r="424" spans="22:22" x14ac:dyDescent="0.35">
      <c r="V424" s="17"/>
    </row>
    <row r="425" spans="22:22" x14ac:dyDescent="0.35">
      <c r="V425" s="17"/>
    </row>
    <row r="426" spans="22:22" x14ac:dyDescent="0.35">
      <c r="V426" s="17"/>
    </row>
    <row r="427" spans="22:22" x14ac:dyDescent="0.35">
      <c r="V427" s="17"/>
    </row>
    <row r="428" spans="22:22" x14ac:dyDescent="0.35">
      <c r="V428" s="17"/>
    </row>
    <row r="429" spans="22:22" x14ac:dyDescent="0.35">
      <c r="V429" s="17"/>
    </row>
    <row r="430" spans="22:22" x14ac:dyDescent="0.35">
      <c r="V430" s="17"/>
    </row>
    <row r="431" spans="22:22" x14ac:dyDescent="0.35">
      <c r="V431" s="17"/>
    </row>
    <row r="432" spans="22:22" x14ac:dyDescent="0.35">
      <c r="V432" s="17"/>
    </row>
    <row r="433" spans="22:22" x14ac:dyDescent="0.35">
      <c r="V433" s="17"/>
    </row>
    <row r="434" spans="22:22" x14ac:dyDescent="0.35">
      <c r="V434" s="17"/>
    </row>
    <row r="435" spans="22:22" x14ac:dyDescent="0.35">
      <c r="V435" s="17"/>
    </row>
    <row r="436" spans="22:22" x14ac:dyDescent="0.35">
      <c r="V436" s="17"/>
    </row>
    <row r="437" spans="22:22" x14ac:dyDescent="0.35">
      <c r="V437" s="17"/>
    </row>
    <row r="438" spans="22:22" x14ac:dyDescent="0.35">
      <c r="V438" s="17"/>
    </row>
    <row r="439" spans="22:22" x14ac:dyDescent="0.35">
      <c r="V439" s="17"/>
    </row>
    <row r="440" spans="22:22" x14ac:dyDescent="0.35">
      <c r="V440" s="17"/>
    </row>
    <row r="441" spans="22:22" x14ac:dyDescent="0.35">
      <c r="V441" s="17"/>
    </row>
    <row r="442" spans="22:22" x14ac:dyDescent="0.35">
      <c r="V442" s="17"/>
    </row>
    <row r="443" spans="22:22" x14ac:dyDescent="0.35">
      <c r="V443" s="17"/>
    </row>
    <row r="444" spans="22:22" x14ac:dyDescent="0.35">
      <c r="V444" s="17"/>
    </row>
    <row r="445" spans="22:22" x14ac:dyDescent="0.35">
      <c r="V445" s="17"/>
    </row>
    <row r="446" spans="22:22" x14ac:dyDescent="0.35">
      <c r="V446" s="17"/>
    </row>
    <row r="447" spans="22:22" x14ac:dyDescent="0.35">
      <c r="V447" s="17"/>
    </row>
    <row r="448" spans="22:22" x14ac:dyDescent="0.35">
      <c r="V448" s="17"/>
    </row>
    <row r="449" spans="22:22" x14ac:dyDescent="0.35">
      <c r="V449" s="17"/>
    </row>
    <row r="450" spans="22:22" x14ac:dyDescent="0.35">
      <c r="V450" s="17"/>
    </row>
    <row r="451" spans="22:22" x14ac:dyDescent="0.35">
      <c r="V451" s="17"/>
    </row>
    <row r="452" spans="22:22" x14ac:dyDescent="0.35">
      <c r="V452" s="17"/>
    </row>
    <row r="453" spans="22:22" x14ac:dyDescent="0.35">
      <c r="V453" s="17"/>
    </row>
    <row r="454" spans="22:22" x14ac:dyDescent="0.35">
      <c r="V454" s="17"/>
    </row>
    <row r="455" spans="22:22" x14ac:dyDescent="0.35">
      <c r="V455" s="17"/>
    </row>
    <row r="456" spans="22:22" x14ac:dyDescent="0.35">
      <c r="V456" s="17"/>
    </row>
    <row r="457" spans="22:22" x14ac:dyDescent="0.35">
      <c r="V457" s="17"/>
    </row>
    <row r="458" spans="22:22" x14ac:dyDescent="0.35">
      <c r="V458" s="17"/>
    </row>
    <row r="459" spans="22:22" x14ac:dyDescent="0.35">
      <c r="V459" s="17"/>
    </row>
    <row r="460" spans="22:22" x14ac:dyDescent="0.35">
      <c r="V460" s="17"/>
    </row>
    <row r="461" spans="22:22" x14ac:dyDescent="0.35">
      <c r="V461" s="17"/>
    </row>
    <row r="462" spans="22:22" x14ac:dyDescent="0.35">
      <c r="V462" s="17"/>
    </row>
    <row r="463" spans="22:22" x14ac:dyDescent="0.35">
      <c r="V463" s="17"/>
    </row>
    <row r="464" spans="22:22" x14ac:dyDescent="0.35">
      <c r="V464" s="17"/>
    </row>
    <row r="465" spans="22:22" x14ac:dyDescent="0.35">
      <c r="V465" s="17"/>
    </row>
    <row r="466" spans="22:22" x14ac:dyDescent="0.35">
      <c r="V466" s="17"/>
    </row>
    <row r="467" spans="22:22" x14ac:dyDescent="0.35">
      <c r="V467" s="17"/>
    </row>
    <row r="468" spans="22:22" x14ac:dyDescent="0.35">
      <c r="V468" s="17"/>
    </row>
    <row r="469" spans="22:22" x14ac:dyDescent="0.35">
      <c r="V469" s="17"/>
    </row>
    <row r="470" spans="22:22" x14ac:dyDescent="0.35">
      <c r="V470" s="17"/>
    </row>
    <row r="471" spans="22:22" x14ac:dyDescent="0.35">
      <c r="V471" s="17"/>
    </row>
    <row r="472" spans="22:22" x14ac:dyDescent="0.35">
      <c r="V472" s="17"/>
    </row>
    <row r="473" spans="22:22" x14ac:dyDescent="0.35">
      <c r="V473" s="17"/>
    </row>
    <row r="474" spans="22:22" x14ac:dyDescent="0.35">
      <c r="V474" s="17"/>
    </row>
    <row r="475" spans="22:22" x14ac:dyDescent="0.35">
      <c r="V475" s="17"/>
    </row>
    <row r="476" spans="22:22" x14ac:dyDescent="0.35">
      <c r="V476" s="17"/>
    </row>
    <row r="477" spans="22:22" x14ac:dyDescent="0.35">
      <c r="V477" s="17"/>
    </row>
    <row r="478" spans="22:22" x14ac:dyDescent="0.35">
      <c r="V478" s="17"/>
    </row>
    <row r="479" spans="22:22" x14ac:dyDescent="0.35">
      <c r="V479" s="17"/>
    </row>
    <row r="480" spans="22:22" x14ac:dyDescent="0.35">
      <c r="V480" s="17"/>
    </row>
    <row r="481" spans="22:22" x14ac:dyDescent="0.35">
      <c r="V481" s="17"/>
    </row>
    <row r="482" spans="22:22" x14ac:dyDescent="0.35">
      <c r="V482" s="17"/>
    </row>
    <row r="483" spans="22:22" x14ac:dyDescent="0.35">
      <c r="V483" s="17"/>
    </row>
    <row r="484" spans="22:22" x14ac:dyDescent="0.35">
      <c r="V484" s="17"/>
    </row>
    <row r="485" spans="22:22" x14ac:dyDescent="0.35">
      <c r="V485" s="17"/>
    </row>
    <row r="486" spans="22:22" x14ac:dyDescent="0.35">
      <c r="V486" s="17"/>
    </row>
    <row r="487" spans="22:22" x14ac:dyDescent="0.35">
      <c r="V487" s="17"/>
    </row>
    <row r="488" spans="22:22" x14ac:dyDescent="0.35">
      <c r="V488" s="17"/>
    </row>
    <row r="489" spans="22:22" x14ac:dyDescent="0.35">
      <c r="V489" s="17"/>
    </row>
    <row r="490" spans="22:22" x14ac:dyDescent="0.35">
      <c r="V490" s="17"/>
    </row>
    <row r="491" spans="22:22" x14ac:dyDescent="0.35">
      <c r="V491" s="17"/>
    </row>
    <row r="492" spans="22:22" x14ac:dyDescent="0.35">
      <c r="V492" s="17"/>
    </row>
    <row r="493" spans="22:22" x14ac:dyDescent="0.35">
      <c r="V493" s="17"/>
    </row>
    <row r="494" spans="22:22" x14ac:dyDescent="0.35">
      <c r="V494" s="17"/>
    </row>
    <row r="495" spans="22:22" x14ac:dyDescent="0.35">
      <c r="V495" s="17"/>
    </row>
    <row r="496" spans="22:22" x14ac:dyDescent="0.35">
      <c r="V496" s="17"/>
    </row>
    <row r="497" spans="22:22" x14ac:dyDescent="0.35">
      <c r="V497" s="17"/>
    </row>
    <row r="498" spans="22:22" x14ac:dyDescent="0.35">
      <c r="V498" s="17"/>
    </row>
    <row r="499" spans="22:22" x14ac:dyDescent="0.35">
      <c r="V499" s="17"/>
    </row>
    <row r="500" spans="22:22" x14ac:dyDescent="0.35">
      <c r="V500" s="17"/>
    </row>
    <row r="501" spans="22:22" x14ac:dyDescent="0.35">
      <c r="V501" s="17"/>
    </row>
    <row r="502" spans="22:22" x14ac:dyDescent="0.35">
      <c r="V502" s="17"/>
    </row>
    <row r="503" spans="22:22" x14ac:dyDescent="0.35">
      <c r="V503" s="17"/>
    </row>
    <row r="504" spans="22:22" x14ac:dyDescent="0.35">
      <c r="V504" s="17"/>
    </row>
    <row r="505" spans="22:22" x14ac:dyDescent="0.35">
      <c r="V505" s="17"/>
    </row>
    <row r="506" spans="22:22" x14ac:dyDescent="0.35">
      <c r="V506" s="17"/>
    </row>
    <row r="507" spans="22:22" x14ac:dyDescent="0.35">
      <c r="V507" s="17"/>
    </row>
    <row r="508" spans="22:22" x14ac:dyDescent="0.35">
      <c r="V508" s="17"/>
    </row>
    <row r="509" spans="22:22" x14ac:dyDescent="0.35">
      <c r="V509" s="17"/>
    </row>
    <row r="510" spans="22:22" x14ac:dyDescent="0.35">
      <c r="V510" s="17"/>
    </row>
    <row r="511" spans="22:22" x14ac:dyDescent="0.35">
      <c r="V511" s="17"/>
    </row>
    <row r="512" spans="22:22" x14ac:dyDescent="0.35">
      <c r="V512" s="17"/>
    </row>
    <row r="513" spans="22:22" x14ac:dyDescent="0.35">
      <c r="V513" s="17"/>
    </row>
    <row r="514" spans="22:22" x14ac:dyDescent="0.35">
      <c r="V514" s="17"/>
    </row>
    <row r="515" spans="22:22" x14ac:dyDescent="0.35">
      <c r="V515" s="17"/>
    </row>
    <row r="516" spans="22:22" x14ac:dyDescent="0.35">
      <c r="V516" s="17"/>
    </row>
    <row r="517" spans="22:22" x14ac:dyDescent="0.35">
      <c r="V517" s="17"/>
    </row>
    <row r="518" spans="22:22" x14ac:dyDescent="0.35">
      <c r="V518" s="17"/>
    </row>
    <row r="519" spans="22:22" x14ac:dyDescent="0.35">
      <c r="V519" s="17"/>
    </row>
    <row r="520" spans="22:22" x14ac:dyDescent="0.35">
      <c r="V520" s="17"/>
    </row>
    <row r="521" spans="22:22" x14ac:dyDescent="0.35">
      <c r="V521" s="17"/>
    </row>
    <row r="522" spans="22:22" x14ac:dyDescent="0.35">
      <c r="V522" s="17"/>
    </row>
    <row r="523" spans="22:22" x14ac:dyDescent="0.35">
      <c r="V523" s="17"/>
    </row>
    <row r="524" spans="22:22" x14ac:dyDescent="0.35">
      <c r="V524" s="17"/>
    </row>
    <row r="525" spans="22:22" x14ac:dyDescent="0.35">
      <c r="V525" s="17"/>
    </row>
    <row r="526" spans="22:22" x14ac:dyDescent="0.35">
      <c r="V526" s="17"/>
    </row>
    <row r="527" spans="22:22" x14ac:dyDescent="0.35">
      <c r="V527" s="17"/>
    </row>
    <row r="528" spans="22:22" x14ac:dyDescent="0.35">
      <c r="V528" s="17"/>
    </row>
    <row r="529" spans="22:22" x14ac:dyDescent="0.35">
      <c r="V529" s="17"/>
    </row>
    <row r="530" spans="22:22" x14ac:dyDescent="0.35">
      <c r="V530" s="17"/>
    </row>
    <row r="531" spans="22:22" x14ac:dyDescent="0.35">
      <c r="V531" s="17"/>
    </row>
    <row r="532" spans="22:22" x14ac:dyDescent="0.35">
      <c r="V532" s="17"/>
    </row>
    <row r="533" spans="22:22" x14ac:dyDescent="0.35">
      <c r="V533" s="17"/>
    </row>
    <row r="534" spans="22:22" x14ac:dyDescent="0.35">
      <c r="V534" s="17"/>
    </row>
    <row r="535" spans="22:22" x14ac:dyDescent="0.35">
      <c r="V535" s="17"/>
    </row>
    <row r="536" spans="22:22" x14ac:dyDescent="0.35">
      <c r="V536" s="17"/>
    </row>
    <row r="537" spans="22:22" x14ac:dyDescent="0.35">
      <c r="V537" s="17"/>
    </row>
    <row r="538" spans="22:22" x14ac:dyDescent="0.35">
      <c r="V538" s="17"/>
    </row>
    <row r="539" spans="22:22" x14ac:dyDescent="0.35">
      <c r="V539" s="17"/>
    </row>
    <row r="540" spans="22:22" x14ac:dyDescent="0.35">
      <c r="V540" s="17"/>
    </row>
    <row r="541" spans="22:22" x14ac:dyDescent="0.35">
      <c r="V541" s="17"/>
    </row>
    <row r="542" spans="22:22" x14ac:dyDescent="0.35">
      <c r="V542" s="17"/>
    </row>
    <row r="543" spans="22:22" x14ac:dyDescent="0.35">
      <c r="V543" s="17"/>
    </row>
    <row r="544" spans="22:22" x14ac:dyDescent="0.35">
      <c r="V544" s="17"/>
    </row>
    <row r="545" spans="22:22" x14ac:dyDescent="0.35">
      <c r="V545" s="17"/>
    </row>
    <row r="546" spans="22:22" x14ac:dyDescent="0.35">
      <c r="V546" s="17"/>
    </row>
    <row r="547" spans="22:22" x14ac:dyDescent="0.35">
      <c r="V547" s="17"/>
    </row>
    <row r="548" spans="22:22" x14ac:dyDescent="0.35">
      <c r="V548" s="17"/>
    </row>
    <row r="549" spans="22:22" x14ac:dyDescent="0.35">
      <c r="V549" s="17"/>
    </row>
    <row r="550" spans="22:22" x14ac:dyDescent="0.35">
      <c r="V550" s="17"/>
    </row>
    <row r="551" spans="22:22" x14ac:dyDescent="0.35">
      <c r="V551" s="17"/>
    </row>
    <row r="552" spans="22:22" x14ac:dyDescent="0.35">
      <c r="V552" s="17"/>
    </row>
    <row r="553" spans="22:22" x14ac:dyDescent="0.35">
      <c r="V553" s="17"/>
    </row>
    <row r="554" spans="22:22" x14ac:dyDescent="0.35">
      <c r="V554" s="17"/>
    </row>
    <row r="555" spans="22:22" x14ac:dyDescent="0.35">
      <c r="V555" s="17"/>
    </row>
    <row r="556" spans="22:22" x14ac:dyDescent="0.35">
      <c r="V556" s="17"/>
    </row>
    <row r="557" spans="22:22" x14ac:dyDescent="0.35">
      <c r="V557" s="17"/>
    </row>
    <row r="558" spans="22:22" x14ac:dyDescent="0.35">
      <c r="V558" s="17"/>
    </row>
    <row r="559" spans="22:22" x14ac:dyDescent="0.35">
      <c r="V559" s="17"/>
    </row>
    <row r="560" spans="22:22" x14ac:dyDescent="0.35">
      <c r="V560" s="17"/>
    </row>
    <row r="561" spans="22:22" x14ac:dyDescent="0.35">
      <c r="V561" s="17"/>
    </row>
    <row r="562" spans="22:22" x14ac:dyDescent="0.35">
      <c r="V562" s="17"/>
    </row>
    <row r="563" spans="22:22" x14ac:dyDescent="0.35">
      <c r="V563" s="17"/>
    </row>
    <row r="564" spans="22:22" x14ac:dyDescent="0.35">
      <c r="V564" s="17"/>
    </row>
    <row r="565" spans="22:22" x14ac:dyDescent="0.35">
      <c r="V565" s="17"/>
    </row>
    <row r="566" spans="22:22" x14ac:dyDescent="0.35">
      <c r="V566" s="17"/>
    </row>
    <row r="567" spans="22:22" x14ac:dyDescent="0.35">
      <c r="V567" s="17"/>
    </row>
    <row r="568" spans="22:22" x14ac:dyDescent="0.35">
      <c r="V568" s="17"/>
    </row>
    <row r="569" spans="22:22" x14ac:dyDescent="0.35">
      <c r="V569" s="17"/>
    </row>
    <row r="570" spans="22:22" x14ac:dyDescent="0.35">
      <c r="V570" s="17"/>
    </row>
    <row r="571" spans="22:22" x14ac:dyDescent="0.35">
      <c r="V571" s="17"/>
    </row>
    <row r="572" spans="22:22" x14ac:dyDescent="0.35">
      <c r="V572" s="17"/>
    </row>
    <row r="573" spans="22:22" x14ac:dyDescent="0.35">
      <c r="V573" s="17"/>
    </row>
    <row r="574" spans="22:22" x14ac:dyDescent="0.35">
      <c r="V574" s="17"/>
    </row>
    <row r="575" spans="22:22" x14ac:dyDescent="0.35">
      <c r="V575" s="17"/>
    </row>
    <row r="576" spans="22:22" x14ac:dyDescent="0.35">
      <c r="V576" s="17"/>
    </row>
    <row r="577" spans="22:22" x14ac:dyDescent="0.35">
      <c r="V577" s="17"/>
    </row>
    <row r="578" spans="22:22" x14ac:dyDescent="0.35">
      <c r="V578" s="17"/>
    </row>
    <row r="579" spans="22:22" x14ac:dyDescent="0.35">
      <c r="V579" s="17"/>
    </row>
    <row r="580" spans="22:22" x14ac:dyDescent="0.35">
      <c r="V580" s="17"/>
    </row>
    <row r="581" spans="22:22" x14ac:dyDescent="0.35">
      <c r="V581" s="17"/>
    </row>
    <row r="582" spans="22:22" x14ac:dyDescent="0.35">
      <c r="V582" s="17"/>
    </row>
    <row r="583" spans="22:22" x14ac:dyDescent="0.35">
      <c r="V583" s="17"/>
    </row>
    <row r="584" spans="22:22" x14ac:dyDescent="0.35">
      <c r="V584" s="17"/>
    </row>
    <row r="585" spans="22:22" x14ac:dyDescent="0.35">
      <c r="V585" s="17"/>
    </row>
    <row r="586" spans="22:22" x14ac:dyDescent="0.35">
      <c r="V586" s="17"/>
    </row>
    <row r="587" spans="22:22" x14ac:dyDescent="0.35">
      <c r="V587" s="17"/>
    </row>
    <row r="588" spans="22:22" x14ac:dyDescent="0.35">
      <c r="V588" s="17"/>
    </row>
    <row r="589" spans="22:22" x14ac:dyDescent="0.35">
      <c r="V589" s="17"/>
    </row>
    <row r="590" spans="22:22" x14ac:dyDescent="0.35">
      <c r="V590" s="17"/>
    </row>
    <row r="591" spans="22:22" x14ac:dyDescent="0.35">
      <c r="V591" s="17"/>
    </row>
    <row r="592" spans="22:22" x14ac:dyDescent="0.35">
      <c r="V592" s="17"/>
    </row>
    <row r="593" spans="22:22" x14ac:dyDescent="0.35">
      <c r="V593" s="17"/>
    </row>
    <row r="594" spans="22:22" x14ac:dyDescent="0.35">
      <c r="V594" s="17"/>
    </row>
    <row r="595" spans="22:22" x14ac:dyDescent="0.35">
      <c r="V595" s="17"/>
    </row>
    <row r="596" spans="22:22" x14ac:dyDescent="0.35">
      <c r="V596" s="17"/>
    </row>
    <row r="597" spans="22:22" x14ac:dyDescent="0.35">
      <c r="V597" s="17"/>
    </row>
    <row r="598" spans="22:22" x14ac:dyDescent="0.35">
      <c r="V598" s="17"/>
    </row>
    <row r="599" spans="22:22" x14ac:dyDescent="0.35">
      <c r="V599" s="17"/>
    </row>
    <row r="600" spans="22:22" x14ac:dyDescent="0.35">
      <c r="V600" s="17"/>
    </row>
    <row r="601" spans="22:22" x14ac:dyDescent="0.35">
      <c r="V601" s="17"/>
    </row>
    <row r="602" spans="22:22" x14ac:dyDescent="0.35">
      <c r="V602" s="17"/>
    </row>
    <row r="603" spans="22:22" x14ac:dyDescent="0.35">
      <c r="V603" s="17"/>
    </row>
    <row r="604" spans="22:22" x14ac:dyDescent="0.35">
      <c r="V604" s="17"/>
    </row>
    <row r="605" spans="22:22" x14ac:dyDescent="0.35">
      <c r="V605" s="17"/>
    </row>
    <row r="606" spans="22:22" x14ac:dyDescent="0.35">
      <c r="V606" s="17"/>
    </row>
    <row r="607" spans="22:22" x14ac:dyDescent="0.35">
      <c r="V607" s="17"/>
    </row>
    <row r="608" spans="22:22" x14ac:dyDescent="0.35">
      <c r="V608" s="17"/>
    </row>
    <row r="609" spans="22:22" x14ac:dyDescent="0.35">
      <c r="V609" s="17"/>
    </row>
    <row r="610" spans="22:22" x14ac:dyDescent="0.35">
      <c r="V610" s="17"/>
    </row>
    <row r="611" spans="22:22" x14ac:dyDescent="0.35">
      <c r="V611" s="17"/>
    </row>
    <row r="612" spans="22:22" x14ac:dyDescent="0.35">
      <c r="V612" s="17"/>
    </row>
    <row r="613" spans="22:22" x14ac:dyDescent="0.35">
      <c r="V613" s="17"/>
    </row>
    <row r="614" spans="22:22" x14ac:dyDescent="0.35">
      <c r="V614" s="17"/>
    </row>
    <row r="615" spans="22:22" x14ac:dyDescent="0.35">
      <c r="V615" s="17"/>
    </row>
    <row r="616" spans="22:22" x14ac:dyDescent="0.35">
      <c r="V616" s="17"/>
    </row>
    <row r="617" spans="22:22" x14ac:dyDescent="0.35">
      <c r="V617" s="17"/>
    </row>
    <row r="618" spans="22:22" x14ac:dyDescent="0.35">
      <c r="V618" s="17"/>
    </row>
    <row r="619" spans="22:22" x14ac:dyDescent="0.35">
      <c r="V619" s="17"/>
    </row>
    <row r="620" spans="22:22" x14ac:dyDescent="0.35">
      <c r="V620" s="17"/>
    </row>
    <row r="621" spans="22:22" x14ac:dyDescent="0.35">
      <c r="V621" s="17"/>
    </row>
    <row r="622" spans="22:22" x14ac:dyDescent="0.35">
      <c r="V622" s="17"/>
    </row>
    <row r="623" spans="22:22" x14ac:dyDescent="0.35">
      <c r="V623" s="17"/>
    </row>
    <row r="624" spans="22:22" x14ac:dyDescent="0.35">
      <c r="V624" s="17"/>
    </row>
    <row r="625" spans="22:22" x14ac:dyDescent="0.35">
      <c r="V625" s="17"/>
    </row>
    <row r="626" spans="22:22" x14ac:dyDescent="0.35">
      <c r="V626" s="17"/>
    </row>
    <row r="627" spans="22:22" x14ac:dyDescent="0.35">
      <c r="V627" s="17"/>
    </row>
    <row r="628" spans="22:22" x14ac:dyDescent="0.35">
      <c r="V628" s="17"/>
    </row>
    <row r="629" spans="22:22" x14ac:dyDescent="0.35">
      <c r="V629" s="17"/>
    </row>
    <row r="630" spans="22:22" x14ac:dyDescent="0.35">
      <c r="V630" s="17"/>
    </row>
    <row r="631" spans="22:22" x14ac:dyDescent="0.35">
      <c r="V631" s="17"/>
    </row>
    <row r="632" spans="22:22" x14ac:dyDescent="0.35">
      <c r="V632" s="17"/>
    </row>
    <row r="633" spans="22:22" x14ac:dyDescent="0.35">
      <c r="V633" s="17"/>
    </row>
    <row r="634" spans="22:22" x14ac:dyDescent="0.35">
      <c r="V634" s="17"/>
    </row>
    <row r="635" spans="22:22" x14ac:dyDescent="0.35">
      <c r="V635" s="17"/>
    </row>
    <row r="636" spans="22:22" x14ac:dyDescent="0.35">
      <c r="V636" s="17"/>
    </row>
    <row r="637" spans="22:22" x14ac:dyDescent="0.35">
      <c r="V637" s="17"/>
    </row>
    <row r="638" spans="22:22" x14ac:dyDescent="0.35">
      <c r="V638" s="17"/>
    </row>
    <row r="639" spans="22:22" x14ac:dyDescent="0.35">
      <c r="V639" s="17"/>
    </row>
    <row r="640" spans="22:22" x14ac:dyDescent="0.35">
      <c r="V640" s="17"/>
    </row>
    <row r="641" spans="22:22" x14ac:dyDescent="0.35">
      <c r="V641" s="17"/>
    </row>
    <row r="642" spans="22:22" x14ac:dyDescent="0.35">
      <c r="V642" s="17"/>
    </row>
    <row r="643" spans="22:22" x14ac:dyDescent="0.35">
      <c r="V643" s="17"/>
    </row>
    <row r="644" spans="22:22" x14ac:dyDescent="0.35">
      <c r="V644" s="17"/>
    </row>
    <row r="645" spans="22:22" x14ac:dyDescent="0.35">
      <c r="V645" s="17"/>
    </row>
    <row r="646" spans="22:22" x14ac:dyDescent="0.35">
      <c r="V646" s="17"/>
    </row>
    <row r="647" spans="22:22" x14ac:dyDescent="0.35">
      <c r="V647" s="17"/>
    </row>
    <row r="648" spans="22:22" x14ac:dyDescent="0.35">
      <c r="V648" s="17"/>
    </row>
    <row r="649" spans="22:22" x14ac:dyDescent="0.35">
      <c r="V649" s="17"/>
    </row>
    <row r="650" spans="22:22" x14ac:dyDescent="0.35">
      <c r="V650" s="17"/>
    </row>
    <row r="651" spans="22:22" x14ac:dyDescent="0.35">
      <c r="V651" s="17"/>
    </row>
    <row r="652" spans="22:22" x14ac:dyDescent="0.35">
      <c r="V652" s="17"/>
    </row>
    <row r="653" spans="22:22" x14ac:dyDescent="0.35">
      <c r="V653" s="17"/>
    </row>
    <row r="654" spans="22:22" x14ac:dyDescent="0.35">
      <c r="V654" s="17"/>
    </row>
    <row r="655" spans="22:22" x14ac:dyDescent="0.35">
      <c r="V655" s="17"/>
    </row>
    <row r="656" spans="22:22" x14ac:dyDescent="0.35">
      <c r="V656" s="17"/>
    </row>
    <row r="657" spans="22:22" x14ac:dyDescent="0.35">
      <c r="V657" s="17"/>
    </row>
    <row r="658" spans="22:22" x14ac:dyDescent="0.35">
      <c r="V658" s="17"/>
    </row>
    <row r="659" spans="22:22" x14ac:dyDescent="0.35">
      <c r="V659" s="17"/>
    </row>
    <row r="660" spans="22:22" x14ac:dyDescent="0.35">
      <c r="V660" s="17"/>
    </row>
    <row r="661" spans="22:22" x14ac:dyDescent="0.35">
      <c r="V661" s="17"/>
    </row>
    <row r="662" spans="22:22" x14ac:dyDescent="0.35">
      <c r="V662" s="17"/>
    </row>
    <row r="663" spans="22:22" x14ac:dyDescent="0.35">
      <c r="V663" s="17"/>
    </row>
    <row r="664" spans="22:22" x14ac:dyDescent="0.35">
      <c r="V664" s="17"/>
    </row>
    <row r="665" spans="22:22" x14ac:dyDescent="0.35">
      <c r="V665" s="17"/>
    </row>
    <row r="666" spans="22:22" x14ac:dyDescent="0.35">
      <c r="V666" s="17"/>
    </row>
    <row r="667" spans="22:22" x14ac:dyDescent="0.35">
      <c r="V667" s="17"/>
    </row>
    <row r="668" spans="22:22" x14ac:dyDescent="0.35">
      <c r="V668" s="17"/>
    </row>
    <row r="669" spans="22:22" x14ac:dyDescent="0.35">
      <c r="V669" s="17"/>
    </row>
    <row r="670" spans="22:22" x14ac:dyDescent="0.35">
      <c r="V670" s="17"/>
    </row>
    <row r="671" spans="22:22" x14ac:dyDescent="0.35">
      <c r="V671" s="17"/>
    </row>
    <row r="672" spans="22:22" x14ac:dyDescent="0.35">
      <c r="V672" s="17"/>
    </row>
    <row r="673" spans="22:22" x14ac:dyDescent="0.35">
      <c r="V673" s="17"/>
    </row>
    <row r="674" spans="22:22" x14ac:dyDescent="0.35">
      <c r="V674" s="17"/>
    </row>
    <row r="675" spans="22:22" x14ac:dyDescent="0.35">
      <c r="V675" s="17"/>
    </row>
    <row r="676" spans="22:22" x14ac:dyDescent="0.35">
      <c r="V676" s="17"/>
    </row>
    <row r="677" spans="22:22" x14ac:dyDescent="0.35">
      <c r="V677" s="17"/>
    </row>
    <row r="678" spans="22:22" x14ac:dyDescent="0.35">
      <c r="V678" s="17"/>
    </row>
    <row r="679" spans="22:22" x14ac:dyDescent="0.35">
      <c r="V679" s="17"/>
    </row>
    <row r="680" spans="22:22" x14ac:dyDescent="0.35">
      <c r="V680" s="17"/>
    </row>
    <row r="681" spans="22:22" x14ac:dyDescent="0.35">
      <c r="V681" s="17"/>
    </row>
    <row r="682" spans="22:22" x14ac:dyDescent="0.35">
      <c r="V682" s="17"/>
    </row>
    <row r="683" spans="22:22" x14ac:dyDescent="0.35">
      <c r="V683" s="17"/>
    </row>
    <row r="684" spans="22:22" x14ac:dyDescent="0.35">
      <c r="V684" s="17"/>
    </row>
    <row r="685" spans="22:22" x14ac:dyDescent="0.35">
      <c r="V685" s="17"/>
    </row>
    <row r="686" spans="22:22" x14ac:dyDescent="0.35">
      <c r="V686" s="17"/>
    </row>
    <row r="687" spans="22:22" x14ac:dyDescent="0.35">
      <c r="V687" s="17"/>
    </row>
    <row r="688" spans="22:22" x14ac:dyDescent="0.35">
      <c r="V688" s="17"/>
    </row>
    <row r="689" spans="22:22" x14ac:dyDescent="0.35">
      <c r="V689" s="17"/>
    </row>
    <row r="690" spans="22:22" x14ac:dyDescent="0.35">
      <c r="V690" s="17"/>
    </row>
    <row r="691" spans="22:22" x14ac:dyDescent="0.35">
      <c r="V691" s="17"/>
    </row>
    <row r="692" spans="22:22" x14ac:dyDescent="0.35">
      <c r="V692" s="17"/>
    </row>
    <row r="693" spans="22:22" x14ac:dyDescent="0.35">
      <c r="V693" s="17"/>
    </row>
    <row r="694" spans="22:22" x14ac:dyDescent="0.35">
      <c r="V694" s="17"/>
    </row>
    <row r="695" spans="22:22" x14ac:dyDescent="0.35">
      <c r="V695" s="17"/>
    </row>
    <row r="696" spans="22:22" x14ac:dyDescent="0.35">
      <c r="V696" s="17"/>
    </row>
    <row r="697" spans="22:22" x14ac:dyDescent="0.35">
      <c r="V697" s="17"/>
    </row>
    <row r="698" spans="22:22" x14ac:dyDescent="0.35">
      <c r="V698" s="17"/>
    </row>
    <row r="699" spans="22:22" x14ac:dyDescent="0.35">
      <c r="V699" s="17"/>
    </row>
    <row r="700" spans="22:22" x14ac:dyDescent="0.35">
      <c r="V700" s="17"/>
    </row>
    <row r="701" spans="22:22" x14ac:dyDescent="0.35">
      <c r="V701" s="17"/>
    </row>
    <row r="702" spans="22:22" x14ac:dyDescent="0.35">
      <c r="V702" s="17"/>
    </row>
    <row r="703" spans="22:22" x14ac:dyDescent="0.35">
      <c r="V703" s="17"/>
    </row>
    <row r="704" spans="22:22" x14ac:dyDescent="0.35">
      <c r="V704" s="17"/>
    </row>
    <row r="705" spans="22:22" x14ac:dyDescent="0.35">
      <c r="V705" s="17"/>
    </row>
    <row r="706" spans="22:22" x14ac:dyDescent="0.35">
      <c r="V706" s="17"/>
    </row>
    <row r="707" spans="22:22" x14ac:dyDescent="0.35">
      <c r="V707" s="17"/>
    </row>
    <row r="708" spans="22:22" x14ac:dyDescent="0.35">
      <c r="V708" s="17"/>
    </row>
    <row r="709" spans="22:22" x14ac:dyDescent="0.35">
      <c r="V709" s="17"/>
    </row>
    <row r="710" spans="22:22" x14ac:dyDescent="0.35">
      <c r="V710" s="17"/>
    </row>
    <row r="711" spans="22:22" x14ac:dyDescent="0.35">
      <c r="V711" s="17"/>
    </row>
    <row r="712" spans="22:22" x14ac:dyDescent="0.35">
      <c r="V712" s="17"/>
    </row>
    <row r="713" spans="22:22" x14ac:dyDescent="0.35">
      <c r="V713" s="17"/>
    </row>
    <row r="714" spans="22:22" x14ac:dyDescent="0.35">
      <c r="V714" s="17"/>
    </row>
    <row r="715" spans="22:22" x14ac:dyDescent="0.35">
      <c r="V715" s="17"/>
    </row>
    <row r="716" spans="22:22" x14ac:dyDescent="0.35">
      <c r="V716" s="17"/>
    </row>
    <row r="717" spans="22:22" x14ac:dyDescent="0.35">
      <c r="V717" s="17"/>
    </row>
    <row r="718" spans="22:22" x14ac:dyDescent="0.35">
      <c r="V718" s="17"/>
    </row>
    <row r="719" spans="22:22" x14ac:dyDescent="0.35">
      <c r="V719" s="17"/>
    </row>
    <row r="720" spans="22:22" x14ac:dyDescent="0.35">
      <c r="V720" s="17"/>
    </row>
    <row r="721" spans="22:22" x14ac:dyDescent="0.35">
      <c r="V721" s="17"/>
    </row>
    <row r="722" spans="22:22" x14ac:dyDescent="0.35">
      <c r="V722" s="17"/>
    </row>
    <row r="723" spans="22:22" x14ac:dyDescent="0.35">
      <c r="V723" s="17"/>
    </row>
    <row r="724" spans="22:22" x14ac:dyDescent="0.35">
      <c r="V724" s="17"/>
    </row>
    <row r="725" spans="22:22" x14ac:dyDescent="0.35">
      <c r="V725" s="17"/>
    </row>
    <row r="726" spans="22:22" x14ac:dyDescent="0.35">
      <c r="V726" s="17"/>
    </row>
    <row r="727" spans="22:22" x14ac:dyDescent="0.35">
      <c r="V727" s="17"/>
    </row>
    <row r="728" spans="22:22" x14ac:dyDescent="0.35">
      <c r="V728" s="17"/>
    </row>
    <row r="729" spans="22:22" x14ac:dyDescent="0.35">
      <c r="V729" s="17"/>
    </row>
    <row r="730" spans="22:22" x14ac:dyDescent="0.35">
      <c r="V730" s="17"/>
    </row>
    <row r="731" spans="22:22" x14ac:dyDescent="0.35">
      <c r="V731" s="17"/>
    </row>
    <row r="732" spans="22:22" x14ac:dyDescent="0.35">
      <c r="V732" s="17"/>
    </row>
    <row r="733" spans="22:22" x14ac:dyDescent="0.35">
      <c r="V733" s="17"/>
    </row>
    <row r="734" spans="22:22" x14ac:dyDescent="0.35">
      <c r="V734" s="17"/>
    </row>
    <row r="735" spans="22:22" x14ac:dyDescent="0.35">
      <c r="V735" s="17"/>
    </row>
    <row r="736" spans="22:22" x14ac:dyDescent="0.35">
      <c r="V736" s="17"/>
    </row>
    <row r="737" spans="22:22" x14ac:dyDescent="0.35">
      <c r="V737" s="17"/>
    </row>
    <row r="738" spans="22:22" x14ac:dyDescent="0.35">
      <c r="V738" s="17"/>
    </row>
    <row r="739" spans="22:22" x14ac:dyDescent="0.35">
      <c r="V739" s="17"/>
    </row>
    <row r="740" spans="22:22" x14ac:dyDescent="0.35">
      <c r="V740" s="17"/>
    </row>
    <row r="741" spans="22:22" x14ac:dyDescent="0.35">
      <c r="V741" s="17"/>
    </row>
    <row r="742" spans="22:22" x14ac:dyDescent="0.35">
      <c r="V742" s="17"/>
    </row>
    <row r="743" spans="22:22" x14ac:dyDescent="0.35">
      <c r="V743" s="17"/>
    </row>
    <row r="744" spans="22:22" x14ac:dyDescent="0.35">
      <c r="V744" s="17"/>
    </row>
    <row r="745" spans="22:22" x14ac:dyDescent="0.35">
      <c r="V745" s="17"/>
    </row>
    <row r="746" spans="22:22" x14ac:dyDescent="0.35">
      <c r="V746" s="17"/>
    </row>
    <row r="747" spans="22:22" x14ac:dyDescent="0.35">
      <c r="V747" s="17"/>
    </row>
    <row r="748" spans="22:22" x14ac:dyDescent="0.35">
      <c r="V748" s="17"/>
    </row>
    <row r="749" spans="22:22" x14ac:dyDescent="0.35">
      <c r="V749" s="17"/>
    </row>
    <row r="750" spans="22:22" x14ac:dyDescent="0.35">
      <c r="V750" s="17"/>
    </row>
    <row r="751" spans="22:22" x14ac:dyDescent="0.35">
      <c r="V751" s="17"/>
    </row>
    <row r="752" spans="22:22" x14ac:dyDescent="0.35">
      <c r="V752" s="17"/>
    </row>
    <row r="753" spans="22:22" x14ac:dyDescent="0.35">
      <c r="V753" s="17"/>
    </row>
    <row r="754" spans="22:22" x14ac:dyDescent="0.35">
      <c r="V754" s="17"/>
    </row>
    <row r="755" spans="22:22" x14ac:dyDescent="0.35">
      <c r="V755" s="17"/>
    </row>
    <row r="756" spans="22:22" x14ac:dyDescent="0.35">
      <c r="V756" s="17"/>
    </row>
    <row r="757" spans="22:22" x14ac:dyDescent="0.35">
      <c r="V757" s="17"/>
    </row>
    <row r="758" spans="22:22" x14ac:dyDescent="0.35">
      <c r="V758" s="17"/>
    </row>
    <row r="759" spans="22:22" x14ac:dyDescent="0.35">
      <c r="V759" s="17"/>
    </row>
    <row r="760" spans="22:22" x14ac:dyDescent="0.35">
      <c r="V760" s="17"/>
    </row>
    <row r="761" spans="22:22" x14ac:dyDescent="0.35">
      <c r="V761" s="17"/>
    </row>
    <row r="762" spans="22:22" x14ac:dyDescent="0.35">
      <c r="V762" s="17"/>
    </row>
    <row r="763" spans="22:22" x14ac:dyDescent="0.35">
      <c r="V763" s="17"/>
    </row>
    <row r="764" spans="22:22" x14ac:dyDescent="0.35">
      <c r="V764" s="17"/>
    </row>
    <row r="765" spans="22:22" x14ac:dyDescent="0.35">
      <c r="V765" s="17"/>
    </row>
    <row r="766" spans="22:22" x14ac:dyDescent="0.35">
      <c r="V766" s="17"/>
    </row>
    <row r="767" spans="22:22" x14ac:dyDescent="0.35">
      <c r="V767" s="17"/>
    </row>
    <row r="768" spans="22:22" x14ac:dyDescent="0.35">
      <c r="V768" s="17"/>
    </row>
    <row r="769" spans="22:22" x14ac:dyDescent="0.35">
      <c r="V769" s="17"/>
    </row>
    <row r="770" spans="22:22" x14ac:dyDescent="0.35">
      <c r="V770" s="17"/>
    </row>
    <row r="771" spans="22:22" x14ac:dyDescent="0.35">
      <c r="V771" s="17"/>
    </row>
    <row r="772" spans="22:22" x14ac:dyDescent="0.35">
      <c r="V772" s="17"/>
    </row>
    <row r="773" spans="22:22" x14ac:dyDescent="0.35">
      <c r="V773" s="17"/>
    </row>
    <row r="774" spans="22:22" x14ac:dyDescent="0.35">
      <c r="V774" s="17"/>
    </row>
    <row r="775" spans="22:22" x14ac:dyDescent="0.35">
      <c r="V775" s="17"/>
    </row>
    <row r="776" spans="22:22" x14ac:dyDescent="0.35">
      <c r="V776" s="17"/>
    </row>
    <row r="777" spans="22:22" x14ac:dyDescent="0.35">
      <c r="V777" s="17"/>
    </row>
    <row r="778" spans="22:22" x14ac:dyDescent="0.35">
      <c r="V778" s="17"/>
    </row>
    <row r="779" spans="22:22" x14ac:dyDescent="0.35">
      <c r="V779" s="17"/>
    </row>
    <row r="780" spans="22:22" x14ac:dyDescent="0.35">
      <c r="V780" s="17"/>
    </row>
    <row r="781" spans="22:22" x14ac:dyDescent="0.35">
      <c r="V781" s="17"/>
    </row>
    <row r="782" spans="22:22" x14ac:dyDescent="0.35">
      <c r="V782" s="17"/>
    </row>
    <row r="783" spans="22:22" x14ac:dyDescent="0.35">
      <c r="V783" s="17"/>
    </row>
    <row r="784" spans="22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17"/>
    </row>
    <row r="28887" spans="22:22" x14ac:dyDescent="0.35">
      <c r="V28887" s="17"/>
    </row>
    <row r="28888" spans="22:22" x14ac:dyDescent="0.35">
      <c r="V28888" s="17"/>
    </row>
    <row r="28889" spans="22:22" x14ac:dyDescent="0.35">
      <c r="V28889" s="17"/>
    </row>
    <row r="28890" spans="22:22" x14ac:dyDescent="0.35">
      <c r="V28890" s="17"/>
    </row>
    <row r="28891" spans="22:22" x14ac:dyDescent="0.35">
      <c r="V28891" s="17"/>
    </row>
    <row r="28892" spans="22:22" x14ac:dyDescent="0.35">
      <c r="V28892" s="17"/>
    </row>
    <row r="28893" spans="22:22" x14ac:dyDescent="0.35">
      <c r="V28893" s="17"/>
    </row>
    <row r="28894" spans="22:22" x14ac:dyDescent="0.35">
      <c r="V28894" s="17"/>
    </row>
    <row r="28895" spans="22:22" x14ac:dyDescent="0.35">
      <c r="V28895" s="17"/>
    </row>
    <row r="28896" spans="22:22" x14ac:dyDescent="0.35">
      <c r="V28896" s="17"/>
    </row>
    <row r="28897" spans="22:22" x14ac:dyDescent="0.35">
      <c r="V28897" s="17"/>
    </row>
    <row r="28898" spans="22:22" x14ac:dyDescent="0.35">
      <c r="V28898" s="17"/>
    </row>
    <row r="28899" spans="22:22" x14ac:dyDescent="0.35">
      <c r="V28899" s="17"/>
    </row>
    <row r="28900" spans="22:22" x14ac:dyDescent="0.35">
      <c r="V28900" s="17"/>
    </row>
    <row r="28901" spans="22:22" x14ac:dyDescent="0.35">
      <c r="V28901" s="17"/>
    </row>
    <row r="28902" spans="22:22" x14ac:dyDescent="0.35">
      <c r="V28902" s="17"/>
    </row>
    <row r="28903" spans="22:22" x14ac:dyDescent="0.35">
      <c r="V28903" s="17"/>
    </row>
    <row r="28904" spans="22:22" x14ac:dyDescent="0.35">
      <c r="V28904" s="17"/>
    </row>
    <row r="28905" spans="22:22" x14ac:dyDescent="0.35">
      <c r="V28905" s="17"/>
    </row>
    <row r="28906" spans="22:22" x14ac:dyDescent="0.35">
      <c r="V28906" s="17"/>
    </row>
    <row r="28907" spans="22:22" x14ac:dyDescent="0.35">
      <c r="V28907" s="17"/>
    </row>
    <row r="28908" spans="22:22" x14ac:dyDescent="0.35">
      <c r="V28908" s="17"/>
    </row>
    <row r="28909" spans="22:22" x14ac:dyDescent="0.35">
      <c r="V28909" s="17"/>
    </row>
    <row r="28910" spans="22:22" x14ac:dyDescent="0.35">
      <c r="V28910" s="17"/>
    </row>
    <row r="28911" spans="22:22" x14ac:dyDescent="0.35">
      <c r="V28911" s="17"/>
    </row>
    <row r="28912" spans="22:22" x14ac:dyDescent="0.35">
      <c r="V28912" s="17"/>
    </row>
    <row r="28913" spans="22:22" x14ac:dyDescent="0.35">
      <c r="V28913" s="17"/>
    </row>
    <row r="28914" spans="22:22" x14ac:dyDescent="0.35">
      <c r="V28914" s="17"/>
    </row>
    <row r="28915" spans="22:22" x14ac:dyDescent="0.35">
      <c r="V28915" s="17"/>
    </row>
    <row r="28916" spans="22:22" x14ac:dyDescent="0.35">
      <c r="V28916" s="17"/>
    </row>
    <row r="28917" spans="22:22" x14ac:dyDescent="0.35">
      <c r="V28917" s="17"/>
    </row>
    <row r="28918" spans="22:22" x14ac:dyDescent="0.35">
      <c r="V28918" s="17"/>
    </row>
    <row r="28919" spans="22:22" x14ac:dyDescent="0.35">
      <c r="V28919" s="17"/>
    </row>
    <row r="28920" spans="22:22" x14ac:dyDescent="0.35">
      <c r="V28920" s="17"/>
    </row>
    <row r="28921" spans="22:22" x14ac:dyDescent="0.35">
      <c r="V28921" s="17"/>
    </row>
    <row r="28922" spans="22:22" x14ac:dyDescent="0.35">
      <c r="V28922" s="17"/>
    </row>
    <row r="28923" spans="22:22" x14ac:dyDescent="0.35">
      <c r="V28923" s="17"/>
    </row>
    <row r="28924" spans="22:22" x14ac:dyDescent="0.35">
      <c r="V28924" s="17"/>
    </row>
    <row r="28925" spans="22:22" x14ac:dyDescent="0.35">
      <c r="V28925" s="17"/>
    </row>
    <row r="28926" spans="22:22" x14ac:dyDescent="0.35">
      <c r="V28926" s="17"/>
    </row>
    <row r="28927" spans="22:22" x14ac:dyDescent="0.35">
      <c r="V28927" s="17"/>
    </row>
    <row r="28928" spans="22:22" x14ac:dyDescent="0.35">
      <c r="V28928" s="17"/>
    </row>
    <row r="28929" spans="22:22" x14ac:dyDescent="0.35">
      <c r="V28929" s="17"/>
    </row>
    <row r="28930" spans="22:22" x14ac:dyDescent="0.35">
      <c r="V28930" s="17"/>
    </row>
    <row r="28931" spans="22:22" x14ac:dyDescent="0.35">
      <c r="V28931" s="17"/>
    </row>
    <row r="28932" spans="22:22" x14ac:dyDescent="0.35">
      <c r="V28932" s="17"/>
    </row>
    <row r="28933" spans="22:22" x14ac:dyDescent="0.35">
      <c r="V28933" s="17"/>
    </row>
    <row r="28934" spans="22:22" x14ac:dyDescent="0.35">
      <c r="V28934" s="17"/>
    </row>
    <row r="28935" spans="22:22" x14ac:dyDescent="0.35">
      <c r="V28935" s="17"/>
    </row>
    <row r="28936" spans="22:22" x14ac:dyDescent="0.35">
      <c r="V28936" s="17"/>
    </row>
    <row r="28937" spans="22:22" x14ac:dyDescent="0.35">
      <c r="V28937" s="17"/>
    </row>
    <row r="28938" spans="22:22" x14ac:dyDescent="0.35">
      <c r="V28938" s="17"/>
    </row>
    <row r="28939" spans="22:22" x14ac:dyDescent="0.35">
      <c r="V28939" s="17"/>
    </row>
    <row r="28940" spans="22:22" x14ac:dyDescent="0.35">
      <c r="V28940" s="17"/>
    </row>
    <row r="28941" spans="22:22" x14ac:dyDescent="0.35">
      <c r="V28941" s="17"/>
    </row>
    <row r="28942" spans="22:22" x14ac:dyDescent="0.35">
      <c r="V28942" s="17"/>
    </row>
    <row r="28943" spans="22:22" x14ac:dyDescent="0.35">
      <c r="V28943" s="17"/>
    </row>
    <row r="28944" spans="22:22" x14ac:dyDescent="0.35">
      <c r="V28944" s="17"/>
    </row>
    <row r="28945" spans="22:22" x14ac:dyDescent="0.35">
      <c r="V28945" s="17"/>
    </row>
    <row r="28946" spans="22:22" x14ac:dyDescent="0.35">
      <c r="V28946" s="17"/>
    </row>
    <row r="28947" spans="22:22" x14ac:dyDescent="0.35">
      <c r="V28947" s="17"/>
    </row>
    <row r="28948" spans="22:22" x14ac:dyDescent="0.35">
      <c r="V28948" s="17"/>
    </row>
    <row r="28949" spans="22:22" x14ac:dyDescent="0.35">
      <c r="V28949" s="17"/>
    </row>
    <row r="28950" spans="22:22" x14ac:dyDescent="0.35">
      <c r="V28950" s="17"/>
    </row>
    <row r="28951" spans="22:22" x14ac:dyDescent="0.35">
      <c r="V28951" s="17"/>
    </row>
    <row r="28952" spans="22:22" x14ac:dyDescent="0.35">
      <c r="V28952" s="17"/>
    </row>
    <row r="28953" spans="22:22" x14ac:dyDescent="0.35">
      <c r="V28953" s="17"/>
    </row>
    <row r="28954" spans="22:22" x14ac:dyDescent="0.35">
      <c r="V28954" s="17"/>
    </row>
    <row r="28955" spans="22:22" x14ac:dyDescent="0.35">
      <c r="V28955" s="17"/>
    </row>
    <row r="28956" spans="22:22" x14ac:dyDescent="0.35">
      <c r="V28956" s="17"/>
    </row>
    <row r="28957" spans="22:22" x14ac:dyDescent="0.35">
      <c r="V28957" s="17"/>
    </row>
    <row r="28958" spans="22:22" x14ac:dyDescent="0.35">
      <c r="V28958" s="17"/>
    </row>
    <row r="28959" spans="22:22" x14ac:dyDescent="0.35">
      <c r="V28959" s="75"/>
    </row>
    <row r="28960" spans="22:22" x14ac:dyDescent="0.35">
      <c r="V28960" s="75"/>
    </row>
    <row r="28961" spans="22:22" x14ac:dyDescent="0.35">
      <c r="V28961" s="75"/>
    </row>
    <row r="28962" spans="22:22" x14ac:dyDescent="0.35">
      <c r="V28962" s="75"/>
    </row>
    <row r="28963" spans="22:22" x14ac:dyDescent="0.35">
      <c r="V28963" s="75"/>
    </row>
    <row r="28964" spans="22:22" x14ac:dyDescent="0.35">
      <c r="V28964" s="75"/>
    </row>
    <row r="28965" spans="22:22" x14ac:dyDescent="0.35">
      <c r="V28965" s="75"/>
    </row>
    <row r="28966" spans="22:22" x14ac:dyDescent="0.35">
      <c r="V28966" s="75"/>
    </row>
    <row r="28967" spans="22:22" x14ac:dyDescent="0.35">
      <c r="V28967" s="75"/>
    </row>
    <row r="28968" spans="22:22" x14ac:dyDescent="0.35">
      <c r="V28968" s="75"/>
    </row>
    <row r="28969" spans="22:22" x14ac:dyDescent="0.35">
      <c r="V28969" s="75"/>
    </row>
    <row r="28970" spans="22:22" x14ac:dyDescent="0.35">
      <c r="V28970" s="75"/>
    </row>
    <row r="28971" spans="22:22" x14ac:dyDescent="0.35">
      <c r="V28971" s="75"/>
    </row>
    <row r="28972" spans="22:22" x14ac:dyDescent="0.35">
      <c r="V28972" s="75"/>
    </row>
    <row r="28973" spans="22:22" x14ac:dyDescent="0.35">
      <c r="V28973" s="75"/>
    </row>
    <row r="28974" spans="22:22" x14ac:dyDescent="0.35">
      <c r="V28974" s="75"/>
    </row>
    <row r="28975" spans="22:22" x14ac:dyDescent="0.35">
      <c r="V28975" s="75"/>
    </row>
    <row r="28976" spans="22:22" x14ac:dyDescent="0.35">
      <c r="V28976" s="75"/>
    </row>
    <row r="28977" spans="22:22" x14ac:dyDescent="0.35">
      <c r="V28977" s="75"/>
    </row>
    <row r="28978" spans="22:22" x14ac:dyDescent="0.35">
      <c r="V28978" s="75"/>
    </row>
    <row r="28979" spans="22:22" x14ac:dyDescent="0.35">
      <c r="V28979" s="75"/>
    </row>
    <row r="28980" spans="22:22" x14ac:dyDescent="0.35">
      <c r="V28980" s="75"/>
    </row>
    <row r="28981" spans="22:22" x14ac:dyDescent="0.35">
      <c r="V28981" s="75"/>
    </row>
    <row r="28982" spans="22:22" x14ac:dyDescent="0.35">
      <c r="V28982" s="75"/>
    </row>
    <row r="28983" spans="22:22" x14ac:dyDescent="0.35">
      <c r="V28983" s="75"/>
    </row>
    <row r="28984" spans="22:22" x14ac:dyDescent="0.35">
      <c r="V28984" s="75"/>
    </row>
    <row r="28985" spans="22:22" x14ac:dyDescent="0.35">
      <c r="V28985" s="75"/>
    </row>
    <row r="28986" spans="22:22" x14ac:dyDescent="0.35">
      <c r="V28986" s="75"/>
    </row>
    <row r="28987" spans="22:22" x14ac:dyDescent="0.35">
      <c r="V28987" s="75"/>
    </row>
    <row r="28988" spans="22:22" x14ac:dyDescent="0.35">
      <c r="V28988" s="75"/>
    </row>
    <row r="28989" spans="22:22" x14ac:dyDescent="0.35">
      <c r="V28989" s="75"/>
    </row>
    <row r="28990" spans="22:22" x14ac:dyDescent="0.35">
      <c r="V28990" s="75"/>
    </row>
    <row r="28991" spans="22:22" x14ac:dyDescent="0.35">
      <c r="V28991" s="75"/>
    </row>
    <row r="28992" spans="22:22" x14ac:dyDescent="0.35">
      <c r="V28992" s="75"/>
    </row>
    <row r="28993" spans="22:22" x14ac:dyDescent="0.35">
      <c r="V28993" s="75"/>
    </row>
    <row r="28994" spans="22:22" x14ac:dyDescent="0.35">
      <c r="V28994" s="75"/>
    </row>
    <row r="28995" spans="22:22" x14ac:dyDescent="0.35">
      <c r="V28995" s="75"/>
    </row>
    <row r="28996" spans="22:22" x14ac:dyDescent="0.35">
      <c r="V28996" s="75"/>
    </row>
    <row r="28997" spans="22:22" x14ac:dyDescent="0.35">
      <c r="V28997" s="75"/>
    </row>
    <row r="28998" spans="22:22" x14ac:dyDescent="0.35">
      <c r="V28998" s="75"/>
    </row>
    <row r="28999" spans="22:22" x14ac:dyDescent="0.35">
      <c r="V28999" s="75"/>
    </row>
    <row r="29000" spans="22:22" x14ac:dyDescent="0.35">
      <c r="V29000" s="75"/>
    </row>
    <row r="29001" spans="22:22" x14ac:dyDescent="0.35">
      <c r="V29001" s="75"/>
    </row>
    <row r="29002" spans="22:22" x14ac:dyDescent="0.35">
      <c r="V29002" s="75"/>
    </row>
    <row r="29003" spans="22:22" x14ac:dyDescent="0.35">
      <c r="V29003" s="75"/>
    </row>
    <row r="29004" spans="22:22" x14ac:dyDescent="0.35">
      <c r="V29004" s="75"/>
    </row>
    <row r="29005" spans="22:22" x14ac:dyDescent="0.35">
      <c r="V29005" s="75"/>
    </row>
    <row r="29006" spans="22:22" x14ac:dyDescent="0.35">
      <c r="V29006" s="75"/>
    </row>
    <row r="29007" spans="22:22" x14ac:dyDescent="0.35">
      <c r="V29007" s="75"/>
    </row>
    <row r="29008" spans="22:22" x14ac:dyDescent="0.35">
      <c r="V29008" s="75"/>
    </row>
    <row r="29009" spans="22:22" x14ac:dyDescent="0.35">
      <c r="V29009" s="75"/>
    </row>
    <row r="29010" spans="22:22" x14ac:dyDescent="0.35">
      <c r="V29010" s="75"/>
    </row>
    <row r="29011" spans="22:22" x14ac:dyDescent="0.35">
      <c r="V29011" s="75"/>
    </row>
    <row r="29012" spans="22:22" x14ac:dyDescent="0.35">
      <c r="V29012" s="75"/>
    </row>
    <row r="29013" spans="22:22" x14ac:dyDescent="0.35">
      <c r="V29013" s="75"/>
    </row>
    <row r="29014" spans="22:22" x14ac:dyDescent="0.35">
      <c r="V29014" s="75"/>
    </row>
    <row r="29015" spans="22:22" x14ac:dyDescent="0.35">
      <c r="V29015" s="75"/>
    </row>
    <row r="29016" spans="22:22" x14ac:dyDescent="0.35">
      <c r="V29016" s="75"/>
    </row>
    <row r="29017" spans="22:22" x14ac:dyDescent="0.35">
      <c r="V29017" s="75"/>
    </row>
    <row r="29018" spans="22:22" x14ac:dyDescent="0.35">
      <c r="V29018" s="75"/>
    </row>
    <row r="29019" spans="22:22" x14ac:dyDescent="0.35">
      <c r="V29019" s="75"/>
    </row>
    <row r="29020" spans="22:22" x14ac:dyDescent="0.35">
      <c r="V29020" s="75"/>
    </row>
    <row r="29021" spans="22:22" x14ac:dyDescent="0.35">
      <c r="V29021" s="75"/>
    </row>
    <row r="29022" spans="22:22" x14ac:dyDescent="0.35">
      <c r="V29022" s="75"/>
    </row>
    <row r="29023" spans="22:22" x14ac:dyDescent="0.35">
      <c r="V29023" s="75"/>
    </row>
    <row r="29024" spans="22:22" x14ac:dyDescent="0.35">
      <c r="V29024" s="75"/>
    </row>
    <row r="29025" spans="22:22" x14ac:dyDescent="0.35">
      <c r="V29025" s="75"/>
    </row>
    <row r="29026" spans="22:22" x14ac:dyDescent="0.35">
      <c r="V29026" s="75"/>
    </row>
    <row r="29027" spans="22:22" x14ac:dyDescent="0.35">
      <c r="V29027" s="75"/>
    </row>
    <row r="29028" spans="22:22" x14ac:dyDescent="0.35">
      <c r="V29028" s="75"/>
    </row>
    <row r="29029" spans="22:22" x14ac:dyDescent="0.35">
      <c r="V29029" s="75"/>
    </row>
    <row r="29030" spans="22:22" x14ac:dyDescent="0.35">
      <c r="V29030" s="75"/>
    </row>
    <row r="29031" spans="22:22" x14ac:dyDescent="0.35">
      <c r="V29031" s="75"/>
    </row>
    <row r="29032" spans="22:22" x14ac:dyDescent="0.35">
      <c r="V29032" s="75"/>
    </row>
    <row r="29033" spans="22:22" x14ac:dyDescent="0.35">
      <c r="V29033" s="75"/>
    </row>
    <row r="29034" spans="22:22" x14ac:dyDescent="0.35">
      <c r="V29034" s="75"/>
    </row>
    <row r="29035" spans="22:22" x14ac:dyDescent="0.35">
      <c r="V29035" s="75"/>
    </row>
    <row r="29036" spans="22:22" x14ac:dyDescent="0.35">
      <c r="V29036" s="75"/>
    </row>
    <row r="29037" spans="22:22" x14ac:dyDescent="0.35">
      <c r="V29037" s="75"/>
    </row>
    <row r="29038" spans="22:22" x14ac:dyDescent="0.35">
      <c r="V29038" s="75"/>
    </row>
    <row r="29039" spans="22:22" x14ac:dyDescent="0.35">
      <c r="V29039" s="75"/>
    </row>
    <row r="29040" spans="22:22" x14ac:dyDescent="0.35">
      <c r="V29040" s="75"/>
    </row>
    <row r="29041" spans="22:22" x14ac:dyDescent="0.35">
      <c r="V29041" s="75"/>
    </row>
    <row r="29042" spans="22:22" x14ac:dyDescent="0.35">
      <c r="V29042" s="75"/>
    </row>
    <row r="29043" spans="22:22" x14ac:dyDescent="0.35">
      <c r="V29043" s="75"/>
    </row>
    <row r="29044" spans="22:22" x14ac:dyDescent="0.35">
      <c r="V29044" s="75"/>
    </row>
    <row r="29045" spans="22:22" x14ac:dyDescent="0.35">
      <c r="V29045" s="75"/>
    </row>
    <row r="29046" spans="22:22" x14ac:dyDescent="0.35">
      <c r="V29046" s="75"/>
    </row>
    <row r="29047" spans="22:22" x14ac:dyDescent="0.35">
      <c r="V29047" s="75"/>
    </row>
    <row r="29048" spans="22:22" x14ac:dyDescent="0.35">
      <c r="V29048" s="75"/>
    </row>
    <row r="29049" spans="22:22" x14ac:dyDescent="0.35">
      <c r="V29049" s="75"/>
    </row>
    <row r="29050" spans="22:22" x14ac:dyDescent="0.35">
      <c r="V29050" s="75"/>
    </row>
    <row r="29051" spans="22:22" x14ac:dyDescent="0.35">
      <c r="V29051" s="75"/>
    </row>
    <row r="29052" spans="22:22" x14ac:dyDescent="0.35">
      <c r="V29052" s="75"/>
    </row>
    <row r="29053" spans="22:22" x14ac:dyDescent="0.35">
      <c r="V29053" s="75"/>
    </row>
    <row r="29054" spans="22:22" x14ac:dyDescent="0.35">
      <c r="V29054" s="75"/>
    </row>
    <row r="29055" spans="22:22" x14ac:dyDescent="0.35">
      <c r="V29055" s="75"/>
    </row>
    <row r="29056" spans="22:22" x14ac:dyDescent="0.35">
      <c r="V29056" s="75"/>
    </row>
    <row r="29057" spans="22:22" x14ac:dyDescent="0.35">
      <c r="V29057" s="75"/>
    </row>
    <row r="29058" spans="22:22" x14ac:dyDescent="0.35">
      <c r="V29058" s="75"/>
    </row>
    <row r="29059" spans="22:22" x14ac:dyDescent="0.35">
      <c r="V29059" s="75"/>
    </row>
    <row r="29060" spans="22:22" x14ac:dyDescent="0.35">
      <c r="V29060" s="75"/>
    </row>
    <row r="29061" spans="22:22" x14ac:dyDescent="0.35">
      <c r="V29061" s="75"/>
    </row>
    <row r="29062" spans="22:22" x14ac:dyDescent="0.35">
      <c r="V29062" s="75"/>
    </row>
    <row r="29063" spans="22:22" x14ac:dyDescent="0.35">
      <c r="V29063" s="75"/>
    </row>
    <row r="29064" spans="22:22" x14ac:dyDescent="0.35">
      <c r="V29064" s="75"/>
    </row>
    <row r="29065" spans="22:22" x14ac:dyDescent="0.35">
      <c r="V29065" s="75"/>
    </row>
    <row r="29066" spans="22:22" x14ac:dyDescent="0.35">
      <c r="V29066" s="75"/>
    </row>
    <row r="29067" spans="22:22" x14ac:dyDescent="0.35">
      <c r="V29067" s="75"/>
    </row>
    <row r="29068" spans="22:22" x14ac:dyDescent="0.35">
      <c r="V29068" s="75"/>
    </row>
    <row r="29069" spans="22:22" x14ac:dyDescent="0.35">
      <c r="V29069" s="75"/>
    </row>
    <row r="29070" spans="22:22" x14ac:dyDescent="0.35">
      <c r="V29070" s="75"/>
    </row>
    <row r="29071" spans="22:22" x14ac:dyDescent="0.35">
      <c r="V29071" s="75"/>
    </row>
    <row r="29072" spans="22:22" x14ac:dyDescent="0.35">
      <c r="V29072" s="75"/>
    </row>
    <row r="29073" spans="22:22" x14ac:dyDescent="0.35">
      <c r="V29073" s="75"/>
    </row>
    <row r="29074" spans="22:22" x14ac:dyDescent="0.35">
      <c r="V29074" s="75"/>
    </row>
    <row r="29075" spans="22:22" x14ac:dyDescent="0.35">
      <c r="V29075" s="75"/>
    </row>
    <row r="29076" spans="22:22" x14ac:dyDescent="0.35">
      <c r="V29076" s="75"/>
    </row>
    <row r="29077" spans="22:22" x14ac:dyDescent="0.35">
      <c r="V29077" s="75"/>
    </row>
    <row r="29078" spans="22:22" x14ac:dyDescent="0.35">
      <c r="V29078" s="75"/>
    </row>
    <row r="29079" spans="22:22" x14ac:dyDescent="0.35">
      <c r="V29079" s="75"/>
    </row>
    <row r="29080" spans="22:22" x14ac:dyDescent="0.35">
      <c r="V29080" s="75"/>
    </row>
    <row r="29081" spans="22:22" x14ac:dyDescent="0.35">
      <c r="V29081" s="75"/>
    </row>
    <row r="29082" spans="22:22" x14ac:dyDescent="0.35">
      <c r="V29082" s="75"/>
    </row>
    <row r="29083" spans="22:22" x14ac:dyDescent="0.35">
      <c r="V29083" s="75"/>
    </row>
    <row r="29084" spans="22:22" x14ac:dyDescent="0.35">
      <c r="V29084" s="75"/>
    </row>
    <row r="29085" spans="22:22" x14ac:dyDescent="0.35">
      <c r="V29085" s="75"/>
    </row>
    <row r="29086" spans="22:22" x14ac:dyDescent="0.35">
      <c r="V29086" s="75"/>
    </row>
    <row r="29087" spans="22:22" x14ac:dyDescent="0.35">
      <c r="V29087" s="75"/>
    </row>
    <row r="29088" spans="22:22" x14ac:dyDescent="0.35">
      <c r="V29088" s="75"/>
    </row>
    <row r="29089" spans="22:22" x14ac:dyDescent="0.35">
      <c r="V29089" s="75"/>
    </row>
    <row r="29090" spans="22:22" x14ac:dyDescent="0.35">
      <c r="V29090" s="75"/>
    </row>
    <row r="29091" spans="22:22" x14ac:dyDescent="0.35">
      <c r="V29091" s="75"/>
    </row>
    <row r="29092" spans="22:22" x14ac:dyDescent="0.35">
      <c r="V29092" s="75"/>
    </row>
    <row r="29093" spans="22:22" x14ac:dyDescent="0.35">
      <c r="V29093" s="75"/>
    </row>
    <row r="29094" spans="22:22" x14ac:dyDescent="0.35">
      <c r="V29094" s="75"/>
    </row>
    <row r="29095" spans="22:22" x14ac:dyDescent="0.35">
      <c r="V29095" s="75"/>
    </row>
    <row r="29096" spans="22:22" x14ac:dyDescent="0.35">
      <c r="V29096" s="75"/>
    </row>
    <row r="29097" spans="22:22" x14ac:dyDescent="0.35">
      <c r="V29097" s="75"/>
    </row>
    <row r="29098" spans="22:22" x14ac:dyDescent="0.35">
      <c r="V29098" s="75"/>
    </row>
    <row r="29099" spans="22:22" x14ac:dyDescent="0.35">
      <c r="V29099" s="75"/>
    </row>
    <row r="29100" spans="22:22" x14ac:dyDescent="0.35">
      <c r="V29100" s="75"/>
    </row>
    <row r="29101" spans="22:22" x14ac:dyDescent="0.35">
      <c r="V29101" s="75"/>
    </row>
    <row r="29102" spans="22:22" x14ac:dyDescent="0.35">
      <c r="V29102" s="75"/>
    </row>
    <row r="29103" spans="22:22" x14ac:dyDescent="0.35">
      <c r="V29103" s="75"/>
    </row>
    <row r="29104" spans="22:22" x14ac:dyDescent="0.35">
      <c r="V29104" s="75"/>
    </row>
    <row r="29105" spans="22:22" x14ac:dyDescent="0.35">
      <c r="V29105" s="75"/>
    </row>
    <row r="29106" spans="22:22" x14ac:dyDescent="0.35">
      <c r="V29106" s="75"/>
    </row>
    <row r="29107" spans="22:22" x14ac:dyDescent="0.35">
      <c r="V29107" s="75"/>
    </row>
    <row r="29108" spans="22:22" x14ac:dyDescent="0.35">
      <c r="V29108" s="75"/>
    </row>
    <row r="29109" spans="22:22" x14ac:dyDescent="0.35">
      <c r="V29109" s="75"/>
    </row>
    <row r="29110" spans="22:22" x14ac:dyDescent="0.35">
      <c r="V29110" s="75"/>
    </row>
    <row r="29111" spans="22:22" x14ac:dyDescent="0.35">
      <c r="V29111" s="75"/>
    </row>
    <row r="29112" spans="22:22" x14ac:dyDescent="0.35">
      <c r="V29112" s="75"/>
    </row>
    <row r="29113" spans="22:22" x14ac:dyDescent="0.35">
      <c r="V29113" s="75"/>
    </row>
    <row r="29114" spans="22:22" x14ac:dyDescent="0.35">
      <c r="V29114" s="75"/>
    </row>
    <row r="29115" spans="22:22" x14ac:dyDescent="0.35">
      <c r="V29115" s="75"/>
    </row>
    <row r="29116" spans="22:22" x14ac:dyDescent="0.35">
      <c r="V29116" s="75"/>
    </row>
    <row r="29117" spans="22:22" x14ac:dyDescent="0.35">
      <c r="V29117" s="75"/>
    </row>
    <row r="29118" spans="22:22" x14ac:dyDescent="0.35">
      <c r="V29118" s="75"/>
    </row>
    <row r="29119" spans="22:22" x14ac:dyDescent="0.35">
      <c r="V29119" s="75"/>
    </row>
    <row r="29120" spans="22:22" x14ac:dyDescent="0.35">
      <c r="V29120" s="75"/>
    </row>
    <row r="29121" spans="22:22" x14ac:dyDescent="0.35">
      <c r="V29121" s="75"/>
    </row>
    <row r="29122" spans="22:22" x14ac:dyDescent="0.35">
      <c r="V29122" s="75"/>
    </row>
    <row r="29123" spans="22:22" x14ac:dyDescent="0.35">
      <c r="V29123" s="75"/>
    </row>
    <row r="29124" spans="22:22" x14ac:dyDescent="0.35">
      <c r="V29124" s="75"/>
    </row>
    <row r="29125" spans="22:22" x14ac:dyDescent="0.35">
      <c r="V29125" s="75"/>
    </row>
    <row r="29126" spans="22:22" x14ac:dyDescent="0.35">
      <c r="V29126" s="75"/>
    </row>
    <row r="29127" spans="22:22" x14ac:dyDescent="0.35">
      <c r="V29127" s="75"/>
    </row>
    <row r="29128" spans="22:22" x14ac:dyDescent="0.35">
      <c r="V29128" s="75"/>
    </row>
    <row r="29129" spans="22:22" x14ac:dyDescent="0.35">
      <c r="V29129" s="75"/>
    </row>
    <row r="29130" spans="22:22" x14ac:dyDescent="0.35">
      <c r="V29130" s="75"/>
    </row>
    <row r="29131" spans="22:22" x14ac:dyDescent="0.35">
      <c r="V29131" s="75"/>
    </row>
    <row r="29132" spans="22:22" x14ac:dyDescent="0.35">
      <c r="V29132" s="75"/>
    </row>
    <row r="29133" spans="22:22" x14ac:dyDescent="0.35">
      <c r="V29133" s="75"/>
    </row>
    <row r="29134" spans="22:22" x14ac:dyDescent="0.35">
      <c r="V29134" s="75"/>
    </row>
    <row r="29135" spans="22:22" x14ac:dyDescent="0.35">
      <c r="V29135" s="75"/>
    </row>
    <row r="29136" spans="22:22" x14ac:dyDescent="0.35">
      <c r="V29136" s="75"/>
    </row>
    <row r="29137" spans="22:22" x14ac:dyDescent="0.35">
      <c r="V29137" s="75"/>
    </row>
    <row r="29138" spans="22:22" x14ac:dyDescent="0.35">
      <c r="V29138" s="75"/>
    </row>
    <row r="29139" spans="22:22" x14ac:dyDescent="0.35">
      <c r="V29139" s="75"/>
    </row>
    <row r="29140" spans="22:22" x14ac:dyDescent="0.35">
      <c r="V29140" s="75"/>
    </row>
    <row r="29141" spans="22:22" x14ac:dyDescent="0.35">
      <c r="V29141" s="75"/>
    </row>
    <row r="29142" spans="22:22" x14ac:dyDescent="0.35">
      <c r="V29142" s="75"/>
    </row>
    <row r="29143" spans="22:22" x14ac:dyDescent="0.35">
      <c r="V29143" s="75"/>
    </row>
    <row r="29144" spans="22:22" x14ac:dyDescent="0.35">
      <c r="V29144" s="75"/>
    </row>
    <row r="29145" spans="22:22" x14ac:dyDescent="0.35">
      <c r="V29145" s="75"/>
    </row>
    <row r="29146" spans="22:22" x14ac:dyDescent="0.35">
      <c r="V29146" s="75"/>
    </row>
    <row r="29147" spans="22:22" x14ac:dyDescent="0.35">
      <c r="V29147" s="75"/>
    </row>
    <row r="29148" spans="22:22" x14ac:dyDescent="0.35">
      <c r="V29148" s="75"/>
    </row>
    <row r="29149" spans="22:22" x14ac:dyDescent="0.35">
      <c r="V29149" s="75"/>
    </row>
    <row r="29150" spans="22:22" x14ac:dyDescent="0.35">
      <c r="V29150" s="75"/>
    </row>
    <row r="29151" spans="22:22" x14ac:dyDescent="0.35">
      <c r="V29151" s="75"/>
    </row>
    <row r="29152" spans="22:22" x14ac:dyDescent="0.35">
      <c r="V29152" s="75"/>
    </row>
    <row r="29153" spans="22:22" x14ac:dyDescent="0.35">
      <c r="V29153" s="75"/>
    </row>
    <row r="29154" spans="22:22" x14ac:dyDescent="0.35">
      <c r="V29154" s="75"/>
    </row>
    <row r="29155" spans="22:22" x14ac:dyDescent="0.35">
      <c r="V29155" s="75"/>
    </row>
    <row r="29156" spans="22:22" x14ac:dyDescent="0.35">
      <c r="V29156" s="75"/>
    </row>
    <row r="29157" spans="22:22" x14ac:dyDescent="0.35">
      <c r="V29157" s="75"/>
    </row>
    <row r="29158" spans="22:22" x14ac:dyDescent="0.35">
      <c r="V29158" s="75"/>
    </row>
    <row r="29159" spans="22:22" x14ac:dyDescent="0.35">
      <c r="V29159" s="75"/>
    </row>
    <row r="29160" spans="22:22" x14ac:dyDescent="0.35">
      <c r="V29160" s="75"/>
    </row>
    <row r="29161" spans="22:22" x14ac:dyDescent="0.35">
      <c r="V29161" s="75"/>
    </row>
    <row r="29162" spans="22:22" x14ac:dyDescent="0.35">
      <c r="V29162" s="75"/>
    </row>
    <row r="29163" spans="22:22" x14ac:dyDescent="0.35">
      <c r="V29163" s="75"/>
    </row>
    <row r="29164" spans="22:22" x14ac:dyDescent="0.35">
      <c r="V29164" s="75"/>
    </row>
    <row r="29165" spans="22:22" x14ac:dyDescent="0.35">
      <c r="V29165" s="75"/>
    </row>
    <row r="29166" spans="22:22" x14ac:dyDescent="0.35">
      <c r="V29166" s="75"/>
    </row>
    <row r="29167" spans="22:22" x14ac:dyDescent="0.35">
      <c r="V29167" s="75"/>
    </row>
    <row r="29168" spans="22:22" x14ac:dyDescent="0.35">
      <c r="V29168" s="75"/>
    </row>
    <row r="29169" spans="22:22" x14ac:dyDescent="0.35">
      <c r="V29169" s="75"/>
    </row>
    <row r="29170" spans="22:22" x14ac:dyDescent="0.35">
      <c r="V29170" s="75"/>
    </row>
    <row r="29171" spans="22:22" x14ac:dyDescent="0.35">
      <c r="V29171" s="75"/>
    </row>
    <row r="29172" spans="22:22" x14ac:dyDescent="0.35">
      <c r="V29172" s="75"/>
    </row>
    <row r="29173" spans="22:22" x14ac:dyDescent="0.35">
      <c r="V29173" s="75"/>
    </row>
    <row r="29174" spans="22:22" x14ac:dyDescent="0.35">
      <c r="V29174" s="75"/>
    </row>
    <row r="29175" spans="22:22" x14ac:dyDescent="0.35">
      <c r="V29175" s="75"/>
    </row>
    <row r="29176" spans="22:22" x14ac:dyDescent="0.35">
      <c r="V29176" s="75"/>
    </row>
    <row r="29177" spans="22:22" x14ac:dyDescent="0.35">
      <c r="V29177" s="75"/>
    </row>
    <row r="29178" spans="22:22" x14ac:dyDescent="0.35">
      <c r="V29178" s="75"/>
    </row>
    <row r="29179" spans="22:22" x14ac:dyDescent="0.35">
      <c r="V29179" s="75"/>
    </row>
    <row r="29180" spans="22:22" x14ac:dyDescent="0.35">
      <c r="V29180" s="75"/>
    </row>
    <row r="29181" spans="22:22" x14ac:dyDescent="0.35">
      <c r="V29181" s="75"/>
    </row>
    <row r="29182" spans="22:22" x14ac:dyDescent="0.35">
      <c r="V29182" s="75"/>
    </row>
    <row r="29183" spans="22:22" x14ac:dyDescent="0.35">
      <c r="V29183" s="75"/>
    </row>
    <row r="29184" spans="22:22" x14ac:dyDescent="0.35">
      <c r="V29184" s="75"/>
    </row>
    <row r="29185" spans="22:22" x14ac:dyDescent="0.35">
      <c r="V29185" s="75"/>
    </row>
    <row r="29186" spans="22:22" x14ac:dyDescent="0.35">
      <c r="V29186" s="75"/>
    </row>
    <row r="29187" spans="22:22" x14ac:dyDescent="0.35">
      <c r="V29187" s="75"/>
    </row>
    <row r="29188" spans="22:22" x14ac:dyDescent="0.35">
      <c r="V29188" s="75"/>
    </row>
    <row r="29189" spans="22:22" x14ac:dyDescent="0.35">
      <c r="V29189" s="75"/>
    </row>
    <row r="29190" spans="22:22" x14ac:dyDescent="0.35">
      <c r="V29190" s="75"/>
    </row>
    <row r="29191" spans="22:22" x14ac:dyDescent="0.35">
      <c r="V29191" s="75"/>
    </row>
    <row r="29192" spans="22:22" x14ac:dyDescent="0.35">
      <c r="V29192" s="75"/>
    </row>
    <row r="29193" spans="22:22" x14ac:dyDescent="0.35">
      <c r="V29193" s="75"/>
    </row>
    <row r="29194" spans="22:22" x14ac:dyDescent="0.35">
      <c r="V29194" s="75"/>
    </row>
    <row r="29195" spans="22:22" x14ac:dyDescent="0.35">
      <c r="V29195" s="75"/>
    </row>
    <row r="29196" spans="22:22" x14ac:dyDescent="0.35">
      <c r="V29196" s="75"/>
    </row>
    <row r="29197" spans="22:22" x14ac:dyDescent="0.35">
      <c r="V29197" s="75"/>
    </row>
    <row r="29198" spans="22:22" x14ac:dyDescent="0.35">
      <c r="V29198" s="75"/>
    </row>
    <row r="29199" spans="22:22" x14ac:dyDescent="0.35">
      <c r="V29199" s="75"/>
    </row>
    <row r="29200" spans="22:22" x14ac:dyDescent="0.35">
      <c r="V29200" s="75"/>
    </row>
    <row r="29201" spans="22:22" x14ac:dyDescent="0.35">
      <c r="V29201" s="75"/>
    </row>
    <row r="29202" spans="22:22" x14ac:dyDescent="0.35">
      <c r="V29202" s="75"/>
    </row>
    <row r="29203" spans="22:22" x14ac:dyDescent="0.35">
      <c r="V29203" s="75"/>
    </row>
    <row r="29204" spans="22:22" x14ac:dyDescent="0.35">
      <c r="V29204" s="75"/>
    </row>
    <row r="29205" spans="22:22" x14ac:dyDescent="0.35">
      <c r="V29205" s="75"/>
    </row>
    <row r="29206" spans="22:22" x14ac:dyDescent="0.35">
      <c r="V29206" s="75"/>
    </row>
    <row r="29207" spans="22:22" x14ac:dyDescent="0.35">
      <c r="V29207" s="75"/>
    </row>
    <row r="29208" spans="22:22" x14ac:dyDescent="0.35">
      <c r="V29208" s="75"/>
    </row>
    <row r="29209" spans="22:22" x14ac:dyDescent="0.35">
      <c r="V29209" s="75"/>
    </row>
    <row r="29210" spans="22:22" x14ac:dyDescent="0.35">
      <c r="V29210" s="75"/>
    </row>
    <row r="29211" spans="22:22" x14ac:dyDescent="0.35">
      <c r="V29211" s="75"/>
    </row>
    <row r="29212" spans="22:22" x14ac:dyDescent="0.35">
      <c r="V29212" s="75"/>
    </row>
    <row r="29213" spans="22:22" x14ac:dyDescent="0.35">
      <c r="V29213" s="75"/>
    </row>
    <row r="29214" spans="22:22" x14ac:dyDescent="0.35">
      <c r="V29214" s="75"/>
    </row>
    <row r="29215" spans="22:22" x14ac:dyDescent="0.35">
      <c r="V29215" s="75"/>
    </row>
    <row r="29216" spans="22:22" x14ac:dyDescent="0.35">
      <c r="V29216" s="75"/>
    </row>
    <row r="29217" spans="22:22" x14ac:dyDescent="0.35">
      <c r="V29217" s="75"/>
    </row>
    <row r="29218" spans="22:22" x14ac:dyDescent="0.35">
      <c r="V29218" s="75"/>
    </row>
    <row r="29219" spans="22:22" x14ac:dyDescent="0.35">
      <c r="V29219" s="75"/>
    </row>
    <row r="29220" spans="22:22" x14ac:dyDescent="0.35">
      <c r="V29220" s="75"/>
    </row>
    <row r="29221" spans="22:22" x14ac:dyDescent="0.35">
      <c r="V29221" s="75"/>
    </row>
    <row r="29222" spans="22:22" x14ac:dyDescent="0.35">
      <c r="V29222" s="75"/>
    </row>
    <row r="29223" spans="22:22" x14ac:dyDescent="0.35">
      <c r="V29223" s="75"/>
    </row>
    <row r="29224" spans="22:22" x14ac:dyDescent="0.35">
      <c r="V29224" s="75"/>
    </row>
    <row r="29225" spans="22:22" x14ac:dyDescent="0.35">
      <c r="V29225" s="75"/>
    </row>
    <row r="29226" spans="22:22" x14ac:dyDescent="0.35">
      <c r="V29226" s="75"/>
    </row>
    <row r="29227" spans="22:22" x14ac:dyDescent="0.35">
      <c r="V29227" s="75"/>
    </row>
    <row r="29228" spans="22:22" x14ac:dyDescent="0.35">
      <c r="V29228" s="75"/>
    </row>
    <row r="29229" spans="22:22" x14ac:dyDescent="0.35">
      <c r="V29229" s="75"/>
    </row>
    <row r="29230" spans="22:22" x14ac:dyDescent="0.35">
      <c r="V29230" s="75"/>
    </row>
    <row r="29231" spans="22:22" x14ac:dyDescent="0.35">
      <c r="V29231" s="75"/>
    </row>
    <row r="29232" spans="22:22" x14ac:dyDescent="0.35">
      <c r="V29232" s="75"/>
    </row>
    <row r="29233" spans="22:22" x14ac:dyDescent="0.35">
      <c r="V29233" s="75"/>
    </row>
    <row r="29234" spans="22:22" x14ac:dyDescent="0.35">
      <c r="V29234" s="75"/>
    </row>
    <row r="29235" spans="22:22" x14ac:dyDescent="0.35">
      <c r="V29235" s="75"/>
    </row>
    <row r="29236" spans="22:22" x14ac:dyDescent="0.35">
      <c r="V29236" s="75"/>
    </row>
    <row r="29237" spans="22:22" x14ac:dyDescent="0.35">
      <c r="V29237" s="75"/>
    </row>
    <row r="29238" spans="22:22" x14ac:dyDescent="0.35">
      <c r="V29238" s="75"/>
    </row>
    <row r="29239" spans="22:22" x14ac:dyDescent="0.35">
      <c r="V29239" s="75"/>
    </row>
    <row r="29240" spans="22:22" x14ac:dyDescent="0.35">
      <c r="V29240" s="75"/>
    </row>
    <row r="29241" spans="22:22" x14ac:dyDescent="0.35">
      <c r="V29241" s="75"/>
    </row>
    <row r="29242" spans="22:22" x14ac:dyDescent="0.35">
      <c r="V29242" s="75"/>
    </row>
    <row r="29243" spans="22:22" x14ac:dyDescent="0.35">
      <c r="V29243" s="75"/>
    </row>
    <row r="29244" spans="22:22" x14ac:dyDescent="0.35">
      <c r="V29244" s="75"/>
    </row>
    <row r="29245" spans="22:22" x14ac:dyDescent="0.35">
      <c r="V29245" s="75"/>
    </row>
    <row r="29246" spans="22:22" x14ac:dyDescent="0.35">
      <c r="V29246" s="75"/>
    </row>
    <row r="29247" spans="22:22" x14ac:dyDescent="0.35">
      <c r="V29247" s="75"/>
    </row>
    <row r="29248" spans="22:22" x14ac:dyDescent="0.35">
      <c r="V29248" s="75"/>
    </row>
    <row r="29249" spans="22:22" x14ac:dyDescent="0.35">
      <c r="V29249" s="75"/>
    </row>
    <row r="29250" spans="22:22" x14ac:dyDescent="0.35">
      <c r="V29250" s="75"/>
    </row>
    <row r="29251" spans="22:22" x14ac:dyDescent="0.35">
      <c r="V29251" s="75"/>
    </row>
    <row r="29252" spans="22:22" x14ac:dyDescent="0.35">
      <c r="V29252" s="75"/>
    </row>
    <row r="29253" spans="22:22" x14ac:dyDescent="0.35">
      <c r="V29253" s="75"/>
    </row>
    <row r="29254" spans="22:22" x14ac:dyDescent="0.35">
      <c r="V29254" s="75"/>
    </row>
    <row r="29255" spans="22:22" x14ac:dyDescent="0.35">
      <c r="V29255" s="75"/>
    </row>
    <row r="29256" spans="22:22" x14ac:dyDescent="0.35">
      <c r="V29256" s="75"/>
    </row>
    <row r="29257" spans="22:22" x14ac:dyDescent="0.35">
      <c r="V29257" s="75"/>
    </row>
    <row r="29258" spans="22:22" x14ac:dyDescent="0.35">
      <c r="V29258" s="75"/>
    </row>
    <row r="29259" spans="22:22" x14ac:dyDescent="0.35">
      <c r="V29259" s="75"/>
    </row>
    <row r="29260" spans="22:22" x14ac:dyDescent="0.35">
      <c r="V29260" s="75"/>
    </row>
    <row r="29261" spans="22:22" x14ac:dyDescent="0.35">
      <c r="V29261" s="75"/>
    </row>
    <row r="29262" spans="22:22" x14ac:dyDescent="0.35">
      <c r="V29262" s="75"/>
    </row>
    <row r="29263" spans="22:22" x14ac:dyDescent="0.35">
      <c r="V29263" s="75"/>
    </row>
    <row r="29264" spans="22:22" x14ac:dyDescent="0.35">
      <c r="V29264" s="75"/>
    </row>
    <row r="29265" spans="22:22" x14ac:dyDescent="0.35">
      <c r="V29265" s="75"/>
    </row>
    <row r="29266" spans="22:22" x14ac:dyDescent="0.35">
      <c r="V29266" s="75"/>
    </row>
    <row r="29267" spans="22:22" x14ac:dyDescent="0.35">
      <c r="V29267" s="75"/>
    </row>
    <row r="29268" spans="22:22" x14ac:dyDescent="0.35">
      <c r="V29268" s="75"/>
    </row>
    <row r="29269" spans="22:22" x14ac:dyDescent="0.35">
      <c r="V29269" s="75"/>
    </row>
    <row r="29270" spans="22:22" x14ac:dyDescent="0.35">
      <c r="V29270" s="75"/>
    </row>
    <row r="29271" spans="22:22" x14ac:dyDescent="0.35">
      <c r="V29271" s="75"/>
    </row>
    <row r="29272" spans="22:22" x14ac:dyDescent="0.35">
      <c r="V29272" s="75"/>
    </row>
    <row r="29273" spans="22:22" x14ac:dyDescent="0.35">
      <c r="V29273" s="75"/>
    </row>
    <row r="29274" spans="22:22" x14ac:dyDescent="0.35">
      <c r="V29274" s="75"/>
    </row>
    <row r="29275" spans="22:22" x14ac:dyDescent="0.35">
      <c r="V29275" s="75"/>
    </row>
    <row r="29276" spans="22:22" x14ac:dyDescent="0.35">
      <c r="V29276" s="75"/>
    </row>
    <row r="29277" spans="22:22" x14ac:dyDescent="0.35">
      <c r="V29277" s="75"/>
    </row>
    <row r="29278" spans="22:22" x14ac:dyDescent="0.35">
      <c r="V29278" s="75"/>
    </row>
    <row r="29279" spans="22:22" x14ac:dyDescent="0.35">
      <c r="V29279" s="75"/>
    </row>
    <row r="29280" spans="22:22" x14ac:dyDescent="0.35">
      <c r="V29280" s="75"/>
    </row>
    <row r="29281" spans="22:22" x14ac:dyDescent="0.35">
      <c r="V29281" s="75"/>
    </row>
    <row r="29282" spans="22:22" x14ac:dyDescent="0.35">
      <c r="V29282" s="75"/>
    </row>
    <row r="29283" spans="22:22" x14ac:dyDescent="0.35">
      <c r="V29283" s="75"/>
    </row>
    <row r="29284" spans="22:22" x14ac:dyDescent="0.35">
      <c r="V29284" s="75"/>
    </row>
    <row r="29285" spans="22:22" x14ac:dyDescent="0.35">
      <c r="V29285" s="75"/>
    </row>
    <row r="29286" spans="22:22" x14ac:dyDescent="0.35">
      <c r="V29286" s="75"/>
    </row>
    <row r="29287" spans="22:22" x14ac:dyDescent="0.35">
      <c r="V29287" s="75"/>
    </row>
    <row r="29288" spans="22:22" x14ac:dyDescent="0.35">
      <c r="V29288" s="75"/>
    </row>
    <row r="29289" spans="22:22" x14ac:dyDescent="0.35">
      <c r="V29289" s="75"/>
    </row>
    <row r="29290" spans="22:22" x14ac:dyDescent="0.35">
      <c r="V29290" s="75"/>
    </row>
    <row r="29291" spans="22:22" x14ac:dyDescent="0.35">
      <c r="V29291" s="75"/>
    </row>
    <row r="29292" spans="22:22" x14ac:dyDescent="0.35">
      <c r="V29292" s="75"/>
    </row>
    <row r="29293" spans="22:22" x14ac:dyDescent="0.35">
      <c r="V29293" s="75"/>
    </row>
    <row r="29294" spans="22:22" x14ac:dyDescent="0.35">
      <c r="V29294" s="75"/>
    </row>
    <row r="29295" spans="22:22" x14ac:dyDescent="0.35">
      <c r="V29295" s="75"/>
    </row>
    <row r="29296" spans="22:22" x14ac:dyDescent="0.35">
      <c r="V29296" s="75"/>
    </row>
    <row r="29297" spans="22:22" x14ac:dyDescent="0.35">
      <c r="V29297" s="75"/>
    </row>
    <row r="29298" spans="22:22" x14ac:dyDescent="0.35">
      <c r="V29298" s="75"/>
    </row>
    <row r="29299" spans="22:22" x14ac:dyDescent="0.35">
      <c r="V29299" s="75"/>
    </row>
    <row r="29300" spans="22:22" x14ac:dyDescent="0.35">
      <c r="V29300" s="75"/>
    </row>
    <row r="29301" spans="22:22" x14ac:dyDescent="0.35">
      <c r="V29301" s="75"/>
    </row>
    <row r="29302" spans="22:22" x14ac:dyDescent="0.35">
      <c r="V29302" s="75"/>
    </row>
    <row r="29303" spans="22:22" x14ac:dyDescent="0.35">
      <c r="V29303" s="75"/>
    </row>
    <row r="29304" spans="22:22" x14ac:dyDescent="0.35">
      <c r="V29304" s="75"/>
    </row>
    <row r="29305" spans="22:22" x14ac:dyDescent="0.35">
      <c r="V29305" s="75"/>
    </row>
    <row r="29306" spans="22:22" x14ac:dyDescent="0.35">
      <c r="V29306" s="75"/>
    </row>
    <row r="29307" spans="22:22" x14ac:dyDescent="0.35">
      <c r="V29307" s="75"/>
    </row>
    <row r="29308" spans="22:22" x14ac:dyDescent="0.35">
      <c r="V29308" s="75"/>
    </row>
    <row r="29309" spans="22:22" x14ac:dyDescent="0.35">
      <c r="V29309" s="75"/>
    </row>
    <row r="29310" spans="22:22" x14ac:dyDescent="0.35">
      <c r="V29310" s="75"/>
    </row>
    <row r="29311" spans="22:22" x14ac:dyDescent="0.35">
      <c r="V29311" s="75"/>
    </row>
    <row r="29312" spans="22:22" x14ac:dyDescent="0.35">
      <c r="V29312" s="75"/>
    </row>
    <row r="29313" spans="22:22" x14ac:dyDescent="0.35">
      <c r="V29313" s="75"/>
    </row>
    <row r="29314" spans="22:22" x14ac:dyDescent="0.35">
      <c r="V29314" s="75"/>
    </row>
    <row r="29315" spans="22:22" x14ac:dyDescent="0.35">
      <c r="V29315" s="75"/>
    </row>
    <row r="29316" spans="22:22" x14ac:dyDescent="0.35">
      <c r="V29316" s="75"/>
    </row>
    <row r="29317" spans="22:22" x14ac:dyDescent="0.35">
      <c r="V29317" s="75"/>
    </row>
    <row r="29318" spans="22:22" x14ac:dyDescent="0.35">
      <c r="V29318" s="75"/>
    </row>
    <row r="29319" spans="22:22" x14ac:dyDescent="0.35">
      <c r="V29319" s="75"/>
    </row>
    <row r="29320" spans="22:22" x14ac:dyDescent="0.35">
      <c r="V29320" s="75"/>
    </row>
    <row r="29321" spans="22:22" x14ac:dyDescent="0.35">
      <c r="V29321" s="75"/>
    </row>
    <row r="29322" spans="22:22" x14ac:dyDescent="0.35">
      <c r="V29322" s="75"/>
    </row>
    <row r="29323" spans="22:22" x14ac:dyDescent="0.35">
      <c r="V29323" s="75"/>
    </row>
    <row r="29324" spans="22:22" x14ac:dyDescent="0.35">
      <c r="V29324" s="75"/>
    </row>
    <row r="29325" spans="22:22" x14ac:dyDescent="0.35">
      <c r="V29325" s="75"/>
    </row>
    <row r="29326" spans="22:22" x14ac:dyDescent="0.35">
      <c r="V29326" s="75"/>
    </row>
    <row r="29327" spans="22:22" x14ac:dyDescent="0.35">
      <c r="V29327" s="75"/>
    </row>
    <row r="29328" spans="22:22" x14ac:dyDescent="0.35">
      <c r="V29328" s="75"/>
    </row>
    <row r="29329" spans="22:22" x14ac:dyDescent="0.35">
      <c r="V29329" s="75"/>
    </row>
    <row r="29330" spans="22:22" x14ac:dyDescent="0.35">
      <c r="V29330" s="75"/>
    </row>
    <row r="29331" spans="22:22" x14ac:dyDescent="0.35">
      <c r="V29331" s="75"/>
    </row>
    <row r="29332" spans="22:22" x14ac:dyDescent="0.35">
      <c r="V29332" s="75"/>
    </row>
    <row r="29333" spans="22:22" x14ac:dyDescent="0.35">
      <c r="V29333" s="75"/>
    </row>
    <row r="29334" spans="22:22" x14ac:dyDescent="0.35">
      <c r="V29334" s="75"/>
    </row>
    <row r="29335" spans="22:22" x14ac:dyDescent="0.35">
      <c r="V29335" s="75"/>
    </row>
    <row r="29336" spans="22:22" x14ac:dyDescent="0.35">
      <c r="V29336" s="75"/>
    </row>
    <row r="29337" spans="22:22" x14ac:dyDescent="0.35">
      <c r="V29337" s="75"/>
    </row>
    <row r="29338" spans="22:22" x14ac:dyDescent="0.35">
      <c r="V29338" s="75"/>
    </row>
    <row r="29339" spans="22:22" x14ac:dyDescent="0.35">
      <c r="V29339" s="75"/>
    </row>
    <row r="29340" spans="22:22" x14ac:dyDescent="0.35">
      <c r="V29340" s="75"/>
    </row>
    <row r="29341" spans="22:22" x14ac:dyDescent="0.35">
      <c r="V29341" s="75"/>
    </row>
    <row r="29342" spans="22:22" x14ac:dyDescent="0.35">
      <c r="V29342" s="75"/>
    </row>
    <row r="29343" spans="22:22" x14ac:dyDescent="0.35">
      <c r="V29343" s="75"/>
    </row>
    <row r="29344" spans="22:22" x14ac:dyDescent="0.35">
      <c r="V29344" s="75"/>
    </row>
    <row r="29345" spans="22:22" x14ac:dyDescent="0.35">
      <c r="V29345" s="75"/>
    </row>
    <row r="29346" spans="22:22" x14ac:dyDescent="0.35">
      <c r="V29346" s="75"/>
    </row>
    <row r="29347" spans="22:22" x14ac:dyDescent="0.35">
      <c r="V29347" s="75"/>
    </row>
    <row r="29348" spans="22:22" x14ac:dyDescent="0.35">
      <c r="V29348" s="75"/>
    </row>
    <row r="29349" spans="22:22" x14ac:dyDescent="0.35">
      <c r="V29349" s="75"/>
    </row>
    <row r="29350" spans="22:22" x14ac:dyDescent="0.35">
      <c r="V29350" s="75"/>
    </row>
    <row r="29351" spans="22:22" x14ac:dyDescent="0.35">
      <c r="V29351" s="75"/>
    </row>
    <row r="29352" spans="22:22" x14ac:dyDescent="0.35">
      <c r="V29352" s="75"/>
    </row>
    <row r="29353" spans="22:22" x14ac:dyDescent="0.35">
      <c r="V29353" s="75"/>
    </row>
    <row r="29354" spans="22:22" x14ac:dyDescent="0.35">
      <c r="V29354" s="75"/>
    </row>
    <row r="29355" spans="22:22" x14ac:dyDescent="0.35">
      <c r="V29355" s="75"/>
    </row>
    <row r="29356" spans="22:22" x14ac:dyDescent="0.35">
      <c r="V29356" s="75"/>
    </row>
    <row r="29357" spans="22:22" x14ac:dyDescent="0.35">
      <c r="V29357" s="75"/>
    </row>
    <row r="29358" spans="22:22" x14ac:dyDescent="0.35">
      <c r="V29358" s="75"/>
    </row>
    <row r="29359" spans="22:22" x14ac:dyDescent="0.35">
      <c r="V29359" s="75"/>
    </row>
    <row r="29360" spans="22:22" x14ac:dyDescent="0.35">
      <c r="V29360" s="75"/>
    </row>
    <row r="29361" spans="22:22" x14ac:dyDescent="0.35">
      <c r="V29361" s="75"/>
    </row>
    <row r="29362" spans="22:22" x14ac:dyDescent="0.35">
      <c r="V29362" s="75"/>
    </row>
    <row r="29363" spans="22:22" x14ac:dyDescent="0.35">
      <c r="V29363" s="75"/>
    </row>
    <row r="29364" spans="22:22" x14ac:dyDescent="0.35">
      <c r="V29364" s="75"/>
    </row>
    <row r="29365" spans="22:22" x14ac:dyDescent="0.35">
      <c r="V29365" s="75"/>
    </row>
    <row r="29366" spans="22:22" x14ac:dyDescent="0.35">
      <c r="V29366" s="75"/>
    </row>
    <row r="29367" spans="22:22" x14ac:dyDescent="0.35">
      <c r="V29367" s="75"/>
    </row>
    <row r="29368" spans="22:22" x14ac:dyDescent="0.35">
      <c r="V29368" s="75"/>
    </row>
    <row r="29369" spans="22:22" x14ac:dyDescent="0.35">
      <c r="V29369" s="75"/>
    </row>
    <row r="29370" spans="22:22" x14ac:dyDescent="0.35">
      <c r="V29370" s="75"/>
    </row>
    <row r="29371" spans="22:22" x14ac:dyDescent="0.35">
      <c r="V29371" s="75"/>
    </row>
    <row r="29372" spans="22:22" x14ac:dyDescent="0.35">
      <c r="V29372" s="75"/>
    </row>
    <row r="29373" spans="22:22" x14ac:dyDescent="0.35">
      <c r="V29373" s="75"/>
    </row>
    <row r="29374" spans="22:22" x14ac:dyDescent="0.35">
      <c r="V29374" s="75"/>
    </row>
    <row r="29375" spans="22:22" x14ac:dyDescent="0.35">
      <c r="V29375" s="75"/>
    </row>
    <row r="29376" spans="22:22" x14ac:dyDescent="0.35">
      <c r="V29376" s="75"/>
    </row>
    <row r="29377" spans="22:22" x14ac:dyDescent="0.35">
      <c r="V29377" s="75"/>
    </row>
    <row r="29378" spans="22:22" x14ac:dyDescent="0.35">
      <c r="V29378" s="75"/>
    </row>
    <row r="29379" spans="22:22" x14ac:dyDescent="0.35">
      <c r="V29379" s="75"/>
    </row>
    <row r="29380" spans="22:22" x14ac:dyDescent="0.35">
      <c r="V29380" s="75"/>
    </row>
    <row r="29381" spans="22:22" x14ac:dyDescent="0.35">
      <c r="V29381" s="75"/>
    </row>
    <row r="29382" spans="22:22" x14ac:dyDescent="0.35">
      <c r="V29382" s="75"/>
    </row>
    <row r="29383" spans="22:22" x14ac:dyDescent="0.35">
      <c r="V29383" s="75"/>
    </row>
    <row r="29384" spans="22:22" x14ac:dyDescent="0.35">
      <c r="V29384" s="75"/>
    </row>
    <row r="29385" spans="22:22" x14ac:dyDescent="0.35">
      <c r="V29385" s="75"/>
    </row>
    <row r="29386" spans="22:22" x14ac:dyDescent="0.35">
      <c r="V29386" s="75"/>
    </row>
    <row r="29387" spans="22:22" x14ac:dyDescent="0.35">
      <c r="V29387" s="75"/>
    </row>
    <row r="29388" spans="22:22" x14ac:dyDescent="0.35">
      <c r="V29388" s="75"/>
    </row>
    <row r="29389" spans="22:22" x14ac:dyDescent="0.35">
      <c r="V29389" s="75"/>
    </row>
    <row r="29390" spans="22:22" x14ac:dyDescent="0.35">
      <c r="V29390" s="75"/>
    </row>
    <row r="29391" spans="22:22" x14ac:dyDescent="0.35">
      <c r="V29391" s="75"/>
    </row>
    <row r="29392" spans="22:22" x14ac:dyDescent="0.35">
      <c r="V29392" s="75"/>
    </row>
    <row r="29393" spans="22:22" x14ac:dyDescent="0.35">
      <c r="V29393" s="75"/>
    </row>
    <row r="29394" spans="22:22" x14ac:dyDescent="0.35">
      <c r="V29394" s="75"/>
    </row>
    <row r="29395" spans="22:22" x14ac:dyDescent="0.35">
      <c r="V29395" s="75"/>
    </row>
    <row r="29396" spans="22:22" x14ac:dyDescent="0.35">
      <c r="V29396" s="75"/>
    </row>
    <row r="29397" spans="22:22" x14ac:dyDescent="0.35">
      <c r="V29397" s="75"/>
    </row>
    <row r="29398" spans="22:22" x14ac:dyDescent="0.35">
      <c r="V29398" s="75"/>
    </row>
    <row r="29399" spans="22:22" x14ac:dyDescent="0.35">
      <c r="V29399" s="75"/>
    </row>
    <row r="29400" spans="22:22" x14ac:dyDescent="0.35">
      <c r="V29400" s="75"/>
    </row>
    <row r="29401" spans="22:22" x14ac:dyDescent="0.35">
      <c r="V29401" s="75"/>
    </row>
    <row r="29402" spans="22:22" x14ac:dyDescent="0.35">
      <c r="V29402" s="75"/>
    </row>
    <row r="29403" spans="22:22" x14ac:dyDescent="0.35">
      <c r="V29403" s="75"/>
    </row>
    <row r="29404" spans="22:22" x14ac:dyDescent="0.35">
      <c r="V29404" s="75"/>
    </row>
    <row r="29405" spans="22:22" x14ac:dyDescent="0.35">
      <c r="V29405" s="75"/>
    </row>
    <row r="29406" spans="22:22" x14ac:dyDescent="0.35">
      <c r="V29406" s="75"/>
    </row>
    <row r="29407" spans="22:22" x14ac:dyDescent="0.35">
      <c r="V29407" s="75"/>
    </row>
    <row r="29408" spans="22:22" x14ac:dyDescent="0.35">
      <c r="V29408" s="75"/>
    </row>
    <row r="29409" spans="22:22" x14ac:dyDescent="0.35">
      <c r="V29409" s="75"/>
    </row>
    <row r="29410" spans="22:22" x14ac:dyDescent="0.35">
      <c r="V29410" s="75"/>
    </row>
    <row r="29411" spans="22:22" x14ac:dyDescent="0.35">
      <c r="V29411" s="75"/>
    </row>
    <row r="29412" spans="22:22" x14ac:dyDescent="0.35">
      <c r="V29412" s="75"/>
    </row>
    <row r="29413" spans="22:22" x14ac:dyDescent="0.35">
      <c r="V29413" s="75"/>
    </row>
    <row r="29414" spans="22:22" x14ac:dyDescent="0.35">
      <c r="V29414" s="75"/>
    </row>
    <row r="29415" spans="22:22" x14ac:dyDescent="0.35">
      <c r="V29415" s="75"/>
    </row>
    <row r="29416" spans="22:22" x14ac:dyDescent="0.35">
      <c r="V29416" s="75"/>
    </row>
    <row r="29417" spans="22:22" x14ac:dyDescent="0.35">
      <c r="V29417" s="75"/>
    </row>
    <row r="29418" spans="22:22" x14ac:dyDescent="0.35">
      <c r="V29418" s="75"/>
    </row>
    <row r="29419" spans="22:22" x14ac:dyDescent="0.35">
      <c r="V29419" s="75"/>
    </row>
    <row r="29420" spans="22:22" x14ac:dyDescent="0.35">
      <c r="V29420" s="75"/>
    </row>
    <row r="29421" spans="22:22" x14ac:dyDescent="0.35">
      <c r="V29421" s="75"/>
    </row>
    <row r="29422" spans="22:22" x14ac:dyDescent="0.35">
      <c r="V29422" s="75"/>
    </row>
    <row r="29423" spans="22:22" x14ac:dyDescent="0.35">
      <c r="V29423" s="75"/>
    </row>
    <row r="29424" spans="22:22" x14ac:dyDescent="0.35">
      <c r="V29424" s="75"/>
    </row>
    <row r="29425" spans="22:22" x14ac:dyDescent="0.35">
      <c r="V29425" s="75"/>
    </row>
    <row r="29426" spans="22:22" x14ac:dyDescent="0.35">
      <c r="V29426" s="75"/>
    </row>
    <row r="29427" spans="22:22" x14ac:dyDescent="0.35">
      <c r="V29427" s="17"/>
    </row>
    <row r="29428" spans="22:22" x14ac:dyDescent="0.35">
      <c r="V29428" s="75"/>
    </row>
    <row r="29429" spans="22:22" x14ac:dyDescent="0.35">
      <c r="V29429" s="75"/>
    </row>
    <row r="29430" spans="22:22" x14ac:dyDescent="0.35">
      <c r="V29430" s="75"/>
    </row>
    <row r="29431" spans="22:22" x14ac:dyDescent="0.35">
      <c r="V29431" s="75"/>
    </row>
    <row r="29432" spans="22:22" x14ac:dyDescent="0.35">
      <c r="V29432" s="75"/>
    </row>
    <row r="29433" spans="22:22" x14ac:dyDescent="0.35">
      <c r="V29433" s="75"/>
    </row>
    <row r="29434" spans="22:22" x14ac:dyDescent="0.35">
      <c r="V29434" s="75"/>
    </row>
    <row r="29435" spans="22:22" x14ac:dyDescent="0.35">
      <c r="V29435" s="75"/>
    </row>
    <row r="29436" spans="22:22" x14ac:dyDescent="0.35">
      <c r="V29436" s="75"/>
    </row>
    <row r="29437" spans="22:22" x14ac:dyDescent="0.35">
      <c r="V29437" s="75"/>
    </row>
    <row r="29438" spans="22:22" x14ac:dyDescent="0.35">
      <c r="V29438" s="75"/>
    </row>
    <row r="29439" spans="22:22" x14ac:dyDescent="0.35">
      <c r="V29439" s="75"/>
    </row>
    <row r="29440" spans="22:22" x14ac:dyDescent="0.35">
      <c r="V29440" s="75"/>
    </row>
    <row r="29441" spans="22:22" x14ac:dyDescent="0.35">
      <c r="V29441" s="75"/>
    </row>
    <row r="29442" spans="22:22" x14ac:dyDescent="0.35">
      <c r="V29442" s="75"/>
    </row>
    <row r="29443" spans="22:22" x14ac:dyDescent="0.35">
      <c r="V29443" s="75"/>
    </row>
    <row r="29444" spans="22:22" x14ac:dyDescent="0.35">
      <c r="V29444" s="75"/>
    </row>
    <row r="29445" spans="22:22" x14ac:dyDescent="0.35">
      <c r="V29445" s="75"/>
    </row>
    <row r="29446" spans="22:22" x14ac:dyDescent="0.35">
      <c r="V29446" s="75"/>
    </row>
    <row r="29447" spans="22:22" x14ac:dyDescent="0.35">
      <c r="V29447" s="75"/>
    </row>
    <row r="29448" spans="22:22" x14ac:dyDescent="0.35">
      <c r="V29448" s="75"/>
    </row>
    <row r="29449" spans="22:22" x14ac:dyDescent="0.35">
      <c r="V29449" s="75"/>
    </row>
    <row r="29450" spans="22:22" x14ac:dyDescent="0.35">
      <c r="V29450" s="75"/>
    </row>
    <row r="29451" spans="22:22" x14ac:dyDescent="0.35">
      <c r="V29451" s="75"/>
    </row>
    <row r="29452" spans="22:22" x14ac:dyDescent="0.35">
      <c r="V29452" s="75"/>
    </row>
    <row r="29453" spans="22:22" x14ac:dyDescent="0.35">
      <c r="V29453" s="75"/>
    </row>
    <row r="29454" spans="22:22" x14ac:dyDescent="0.35">
      <c r="V29454" s="75"/>
    </row>
    <row r="29455" spans="22:22" x14ac:dyDescent="0.35">
      <c r="V29455" s="75"/>
    </row>
    <row r="29456" spans="22:22" x14ac:dyDescent="0.35">
      <c r="V29456" s="75"/>
    </row>
    <row r="29457" spans="22:22" x14ac:dyDescent="0.35">
      <c r="V29457" s="75"/>
    </row>
    <row r="29458" spans="22:22" x14ac:dyDescent="0.35">
      <c r="V29458" s="75"/>
    </row>
    <row r="29459" spans="22:22" x14ac:dyDescent="0.35">
      <c r="V29459" s="75"/>
    </row>
    <row r="29460" spans="22:22" x14ac:dyDescent="0.35">
      <c r="V29460" s="75"/>
    </row>
    <row r="29461" spans="22:22" x14ac:dyDescent="0.35">
      <c r="V29461" s="75"/>
    </row>
    <row r="29462" spans="22:22" x14ac:dyDescent="0.35">
      <c r="V29462" s="75"/>
    </row>
    <row r="29463" spans="22:22" x14ac:dyDescent="0.35">
      <c r="V29463" s="75"/>
    </row>
    <row r="29464" spans="22:22" x14ac:dyDescent="0.35">
      <c r="V29464" s="75"/>
    </row>
    <row r="29465" spans="22:22" x14ac:dyDescent="0.35">
      <c r="V29465" s="75"/>
    </row>
    <row r="29466" spans="22:22" x14ac:dyDescent="0.35">
      <c r="V29466" s="75"/>
    </row>
    <row r="29467" spans="22:22" x14ac:dyDescent="0.35">
      <c r="V29467" s="75"/>
    </row>
    <row r="29468" spans="22:22" x14ac:dyDescent="0.35">
      <c r="V29468" s="75"/>
    </row>
    <row r="29469" spans="22:22" x14ac:dyDescent="0.35">
      <c r="V29469" s="75"/>
    </row>
    <row r="29470" spans="22:22" x14ac:dyDescent="0.35">
      <c r="V29470" s="75"/>
    </row>
    <row r="29471" spans="22:22" x14ac:dyDescent="0.35">
      <c r="V29471" s="75"/>
    </row>
    <row r="29472" spans="22:22" x14ac:dyDescent="0.35">
      <c r="V29472" s="75"/>
    </row>
    <row r="29473" spans="22:22" x14ac:dyDescent="0.35">
      <c r="V29473" s="75"/>
    </row>
    <row r="29474" spans="22:22" x14ac:dyDescent="0.35">
      <c r="V29474" s="75"/>
    </row>
    <row r="29475" spans="22:22" x14ac:dyDescent="0.35">
      <c r="V29475" s="75"/>
    </row>
    <row r="29476" spans="22:22" x14ac:dyDescent="0.35">
      <c r="V29476" s="75"/>
    </row>
    <row r="29477" spans="22:22" x14ac:dyDescent="0.35">
      <c r="V29477" s="75"/>
    </row>
    <row r="29478" spans="22:22" x14ac:dyDescent="0.35">
      <c r="V29478" s="75"/>
    </row>
    <row r="29479" spans="22:22" x14ac:dyDescent="0.35">
      <c r="V29479" s="75"/>
    </row>
    <row r="29480" spans="22:22" x14ac:dyDescent="0.35">
      <c r="V29480" s="75"/>
    </row>
    <row r="29481" spans="22:22" x14ac:dyDescent="0.35">
      <c r="V29481" s="75"/>
    </row>
    <row r="29482" spans="22:22" x14ac:dyDescent="0.35">
      <c r="V29482" s="75"/>
    </row>
    <row r="29483" spans="22:22" x14ac:dyDescent="0.35">
      <c r="V29483" s="75"/>
    </row>
    <row r="29484" spans="22:22" x14ac:dyDescent="0.35">
      <c r="V29484" s="75"/>
    </row>
    <row r="29485" spans="22:22" x14ac:dyDescent="0.35">
      <c r="V29485" s="75"/>
    </row>
    <row r="29486" spans="22:22" x14ac:dyDescent="0.35">
      <c r="V29486" s="75"/>
    </row>
    <row r="29487" spans="22:22" x14ac:dyDescent="0.35">
      <c r="V29487" s="75"/>
    </row>
    <row r="29488" spans="22:22" x14ac:dyDescent="0.35">
      <c r="V29488" s="75"/>
    </row>
    <row r="29489" spans="22:22" x14ac:dyDescent="0.35">
      <c r="V29489" s="75"/>
    </row>
    <row r="29490" spans="22:22" x14ac:dyDescent="0.35">
      <c r="V29490" s="75"/>
    </row>
    <row r="29491" spans="22:22" x14ac:dyDescent="0.35">
      <c r="V29491" s="75"/>
    </row>
    <row r="29492" spans="22:22" x14ac:dyDescent="0.35">
      <c r="V29492" s="75"/>
    </row>
    <row r="29493" spans="22:22" x14ac:dyDescent="0.35">
      <c r="V29493" s="75"/>
    </row>
    <row r="29494" spans="22:22" x14ac:dyDescent="0.35">
      <c r="V29494" s="75"/>
    </row>
    <row r="29495" spans="22:22" x14ac:dyDescent="0.35">
      <c r="V29495" s="75"/>
    </row>
    <row r="29496" spans="22:22" x14ac:dyDescent="0.35">
      <c r="V29496" s="75"/>
    </row>
    <row r="29497" spans="22:22" x14ac:dyDescent="0.35">
      <c r="V29497" s="75"/>
    </row>
    <row r="29498" spans="22:22" x14ac:dyDescent="0.35">
      <c r="V29498" s="75"/>
    </row>
    <row r="29499" spans="22:22" x14ac:dyDescent="0.35">
      <c r="V29499" s="75"/>
    </row>
    <row r="29500" spans="22:22" x14ac:dyDescent="0.35">
      <c r="V29500" s="75"/>
    </row>
    <row r="29501" spans="22:22" x14ac:dyDescent="0.35">
      <c r="V29501" s="75"/>
    </row>
    <row r="29502" spans="22:22" x14ac:dyDescent="0.35">
      <c r="V29502" s="75"/>
    </row>
    <row r="29503" spans="22:22" x14ac:dyDescent="0.35">
      <c r="V29503" s="75"/>
    </row>
    <row r="29504" spans="22:22" x14ac:dyDescent="0.35">
      <c r="V29504" s="75"/>
    </row>
    <row r="29505" spans="22:22" x14ac:dyDescent="0.35">
      <c r="V29505" s="75"/>
    </row>
    <row r="29506" spans="22:22" x14ac:dyDescent="0.35">
      <c r="V29506" s="75"/>
    </row>
    <row r="29507" spans="22:22" x14ac:dyDescent="0.35">
      <c r="V29507" s="75"/>
    </row>
    <row r="29508" spans="22:22" x14ac:dyDescent="0.35">
      <c r="V29508" s="75"/>
    </row>
    <row r="29509" spans="22:22" x14ac:dyDescent="0.35">
      <c r="V29509" s="75"/>
    </row>
    <row r="29510" spans="22:22" x14ac:dyDescent="0.35">
      <c r="V29510" s="75"/>
    </row>
    <row r="29511" spans="22:22" x14ac:dyDescent="0.35">
      <c r="V29511" s="75"/>
    </row>
    <row r="29512" spans="22:22" x14ac:dyDescent="0.35">
      <c r="V29512" s="75"/>
    </row>
    <row r="29513" spans="22:22" x14ac:dyDescent="0.35">
      <c r="V29513" s="75"/>
    </row>
    <row r="29514" spans="22:22" x14ac:dyDescent="0.35">
      <c r="V29514" s="75"/>
    </row>
    <row r="29515" spans="22:22" x14ac:dyDescent="0.35">
      <c r="V29515" s="75"/>
    </row>
    <row r="29516" spans="22:22" x14ac:dyDescent="0.35">
      <c r="V29516" s="75"/>
    </row>
    <row r="29517" spans="22:22" x14ac:dyDescent="0.35">
      <c r="V29517" s="75"/>
    </row>
    <row r="29518" spans="22:22" x14ac:dyDescent="0.35">
      <c r="V29518" s="75"/>
    </row>
    <row r="29519" spans="22:22" x14ac:dyDescent="0.35">
      <c r="V29519" s="75"/>
    </row>
    <row r="29520" spans="22:22" x14ac:dyDescent="0.35">
      <c r="V29520" s="75"/>
    </row>
    <row r="29521" spans="22:22" x14ac:dyDescent="0.35">
      <c r="V29521" s="75"/>
    </row>
    <row r="29522" spans="22:22" x14ac:dyDescent="0.35">
      <c r="V29522" s="75"/>
    </row>
    <row r="29523" spans="22:22" x14ac:dyDescent="0.35">
      <c r="V29523" s="75"/>
    </row>
    <row r="29524" spans="22:22" x14ac:dyDescent="0.35">
      <c r="V29524" s="75"/>
    </row>
    <row r="29525" spans="22:22" x14ac:dyDescent="0.35">
      <c r="V29525" s="75"/>
    </row>
    <row r="29526" spans="22:22" x14ac:dyDescent="0.35">
      <c r="V29526" s="75"/>
    </row>
    <row r="29527" spans="22:22" x14ac:dyDescent="0.35">
      <c r="V29527" s="75"/>
    </row>
    <row r="29528" spans="22:22" x14ac:dyDescent="0.35">
      <c r="V29528" s="75"/>
    </row>
    <row r="29529" spans="22:22" x14ac:dyDescent="0.35">
      <c r="V29529" s="75"/>
    </row>
    <row r="29530" spans="22:22" x14ac:dyDescent="0.35">
      <c r="V29530" s="75"/>
    </row>
    <row r="29531" spans="22:22" x14ac:dyDescent="0.35">
      <c r="V29531" s="75"/>
    </row>
    <row r="29532" spans="22:22" x14ac:dyDescent="0.35">
      <c r="V29532" s="75"/>
    </row>
    <row r="29533" spans="22:22" x14ac:dyDescent="0.35">
      <c r="V29533" s="75"/>
    </row>
    <row r="29534" spans="22:22" x14ac:dyDescent="0.35">
      <c r="V29534" s="75"/>
    </row>
    <row r="29535" spans="22:22" x14ac:dyDescent="0.35">
      <c r="V29535" s="75"/>
    </row>
    <row r="29536" spans="22:22" x14ac:dyDescent="0.35">
      <c r="V29536" s="75"/>
    </row>
    <row r="29537" spans="22:22" x14ac:dyDescent="0.35">
      <c r="V29537" s="75"/>
    </row>
    <row r="29538" spans="22:22" x14ac:dyDescent="0.35">
      <c r="V29538" s="75"/>
    </row>
    <row r="29539" spans="22:22" x14ac:dyDescent="0.35">
      <c r="V29539" s="75"/>
    </row>
    <row r="29540" spans="22:22" x14ac:dyDescent="0.35">
      <c r="V29540" s="75"/>
    </row>
    <row r="29541" spans="22:22" x14ac:dyDescent="0.35">
      <c r="V29541" s="75"/>
    </row>
    <row r="29542" spans="22:22" x14ac:dyDescent="0.35">
      <c r="V29542" s="75"/>
    </row>
    <row r="29543" spans="22:22" x14ac:dyDescent="0.35">
      <c r="V29543" s="75"/>
    </row>
    <row r="29544" spans="22:22" x14ac:dyDescent="0.35">
      <c r="V29544" s="75"/>
    </row>
    <row r="29545" spans="22:22" x14ac:dyDescent="0.35">
      <c r="V29545" s="75"/>
    </row>
    <row r="29546" spans="22:22" x14ac:dyDescent="0.35">
      <c r="V29546" s="75"/>
    </row>
    <row r="29547" spans="22:22" x14ac:dyDescent="0.35">
      <c r="V29547" s="75"/>
    </row>
    <row r="29548" spans="22:22" x14ac:dyDescent="0.35">
      <c r="V29548" s="75"/>
    </row>
    <row r="29549" spans="22:22" x14ac:dyDescent="0.35">
      <c r="V29549" s="75"/>
    </row>
    <row r="29550" spans="22:22" x14ac:dyDescent="0.35">
      <c r="V29550" s="75"/>
    </row>
    <row r="29551" spans="22:22" x14ac:dyDescent="0.35">
      <c r="V29551" s="75"/>
    </row>
    <row r="29552" spans="22:22" x14ac:dyDescent="0.35">
      <c r="V29552" s="75"/>
    </row>
    <row r="29553" spans="22:22" x14ac:dyDescent="0.35">
      <c r="V29553" s="75"/>
    </row>
    <row r="29554" spans="22:22" x14ac:dyDescent="0.35">
      <c r="V29554" s="75"/>
    </row>
    <row r="29555" spans="22:22" x14ac:dyDescent="0.35">
      <c r="V29555" s="75"/>
    </row>
    <row r="29556" spans="22:22" x14ac:dyDescent="0.35">
      <c r="V29556" s="75"/>
    </row>
    <row r="29557" spans="22:22" x14ac:dyDescent="0.35">
      <c r="V29557" s="75"/>
    </row>
    <row r="29558" spans="22:22" x14ac:dyDescent="0.35">
      <c r="V29558" s="75"/>
    </row>
    <row r="29559" spans="22:22" x14ac:dyDescent="0.35">
      <c r="V29559" s="75"/>
    </row>
    <row r="29560" spans="22:22" x14ac:dyDescent="0.35">
      <c r="V29560" s="75"/>
    </row>
    <row r="29561" spans="22:22" x14ac:dyDescent="0.35">
      <c r="V29561" s="75"/>
    </row>
    <row r="29562" spans="22:22" x14ac:dyDescent="0.35">
      <c r="V29562" s="75"/>
    </row>
    <row r="29563" spans="22:22" x14ac:dyDescent="0.35">
      <c r="V29563" s="75"/>
    </row>
    <row r="29564" spans="22:22" x14ac:dyDescent="0.35">
      <c r="V29564" s="75"/>
    </row>
    <row r="29565" spans="22:22" x14ac:dyDescent="0.35">
      <c r="V29565" s="75"/>
    </row>
    <row r="29566" spans="22:22" x14ac:dyDescent="0.35">
      <c r="V29566" s="75"/>
    </row>
    <row r="29567" spans="22:22" x14ac:dyDescent="0.35">
      <c r="V29567" s="75"/>
    </row>
    <row r="29568" spans="22:22" x14ac:dyDescent="0.35">
      <c r="V29568" s="75"/>
    </row>
    <row r="29569" spans="22:22" x14ac:dyDescent="0.35">
      <c r="V29569" s="75"/>
    </row>
    <row r="29570" spans="22:22" x14ac:dyDescent="0.35">
      <c r="V29570" s="75"/>
    </row>
    <row r="29571" spans="22:22" x14ac:dyDescent="0.35">
      <c r="V29571" s="75"/>
    </row>
    <row r="29572" spans="22:22" x14ac:dyDescent="0.35">
      <c r="V29572" s="75"/>
    </row>
    <row r="29573" spans="22:22" x14ac:dyDescent="0.35">
      <c r="V29573" s="75"/>
    </row>
    <row r="29574" spans="22:22" x14ac:dyDescent="0.35">
      <c r="V29574" s="75"/>
    </row>
    <row r="29575" spans="22:22" x14ac:dyDescent="0.35">
      <c r="V29575" s="75"/>
    </row>
    <row r="29576" spans="22:22" x14ac:dyDescent="0.35">
      <c r="V29576" s="75"/>
    </row>
    <row r="29577" spans="22:22" x14ac:dyDescent="0.35">
      <c r="V29577" s="75"/>
    </row>
    <row r="29578" spans="22:22" x14ac:dyDescent="0.35">
      <c r="V29578" s="75"/>
    </row>
    <row r="29579" spans="22:22" x14ac:dyDescent="0.35">
      <c r="V29579" s="75"/>
    </row>
    <row r="29580" spans="22:22" x14ac:dyDescent="0.35">
      <c r="V29580" s="75"/>
    </row>
    <row r="29581" spans="22:22" x14ac:dyDescent="0.35">
      <c r="V29581" s="75"/>
    </row>
    <row r="29582" spans="22:22" x14ac:dyDescent="0.35">
      <c r="V29582" s="75"/>
    </row>
    <row r="29583" spans="22:22" x14ac:dyDescent="0.35">
      <c r="V29583" s="75"/>
    </row>
    <row r="29584" spans="22:22" x14ac:dyDescent="0.35">
      <c r="V29584" s="75"/>
    </row>
    <row r="29585" spans="22:22" x14ac:dyDescent="0.35">
      <c r="V29585" s="75"/>
    </row>
    <row r="29586" spans="22:22" x14ac:dyDescent="0.35">
      <c r="V29586" s="75"/>
    </row>
    <row r="29587" spans="22:22" x14ac:dyDescent="0.35">
      <c r="V29587" s="75"/>
    </row>
    <row r="29588" spans="22:22" x14ac:dyDescent="0.35">
      <c r="V29588" s="75"/>
    </row>
    <row r="29589" spans="22:22" x14ac:dyDescent="0.35">
      <c r="V29589" s="75"/>
    </row>
    <row r="29590" spans="22:22" x14ac:dyDescent="0.35">
      <c r="V29590" s="75"/>
    </row>
    <row r="29591" spans="22:22" x14ac:dyDescent="0.35">
      <c r="V29591" s="75"/>
    </row>
    <row r="29592" spans="22:22" x14ac:dyDescent="0.35">
      <c r="V29592" s="75"/>
    </row>
    <row r="29593" spans="22:22" x14ac:dyDescent="0.35">
      <c r="V29593" s="75"/>
    </row>
    <row r="29594" spans="22:22" x14ac:dyDescent="0.35">
      <c r="V29594" s="75"/>
    </row>
    <row r="29595" spans="22:22" x14ac:dyDescent="0.35">
      <c r="V29595" s="75"/>
    </row>
    <row r="29596" spans="22:22" x14ac:dyDescent="0.35">
      <c r="V29596" s="75"/>
    </row>
    <row r="29597" spans="22:22" x14ac:dyDescent="0.35">
      <c r="V29597" s="75"/>
    </row>
    <row r="29598" spans="22:22" x14ac:dyDescent="0.35">
      <c r="V29598" s="75"/>
    </row>
    <row r="29599" spans="22:22" x14ac:dyDescent="0.35">
      <c r="V29599" s="75"/>
    </row>
    <row r="29600" spans="22:22" x14ac:dyDescent="0.35">
      <c r="V29600" s="75"/>
    </row>
    <row r="29601" spans="22:22" x14ac:dyDescent="0.35">
      <c r="V29601" s="75"/>
    </row>
    <row r="29602" spans="22:22" x14ac:dyDescent="0.35">
      <c r="V29602" s="75"/>
    </row>
    <row r="29603" spans="22:22" x14ac:dyDescent="0.35">
      <c r="V29603" s="75"/>
    </row>
    <row r="29604" spans="22:22" x14ac:dyDescent="0.35">
      <c r="V29604" s="75"/>
    </row>
    <row r="29605" spans="22:22" x14ac:dyDescent="0.35">
      <c r="V29605" s="75"/>
    </row>
    <row r="29606" spans="22:22" x14ac:dyDescent="0.35">
      <c r="V29606" s="75"/>
    </row>
    <row r="29607" spans="22:22" x14ac:dyDescent="0.35">
      <c r="V29607" s="75"/>
    </row>
    <row r="29608" spans="22:22" x14ac:dyDescent="0.35">
      <c r="V29608" s="75"/>
    </row>
    <row r="29609" spans="22:22" x14ac:dyDescent="0.35">
      <c r="V29609" s="75"/>
    </row>
    <row r="29610" spans="22:22" x14ac:dyDescent="0.35">
      <c r="V29610" s="75"/>
    </row>
    <row r="29611" spans="22:22" x14ac:dyDescent="0.35">
      <c r="V29611" s="75"/>
    </row>
    <row r="29612" spans="22:22" x14ac:dyDescent="0.35">
      <c r="V29612" s="75"/>
    </row>
    <row r="29613" spans="22:22" x14ac:dyDescent="0.35">
      <c r="V29613" s="75"/>
    </row>
    <row r="29614" spans="22:22" x14ac:dyDescent="0.35">
      <c r="V29614" s="75"/>
    </row>
    <row r="29615" spans="22:22" x14ac:dyDescent="0.35">
      <c r="V29615" s="75"/>
    </row>
    <row r="29616" spans="22:22" x14ac:dyDescent="0.35">
      <c r="V29616" s="75"/>
    </row>
    <row r="29617" spans="22:22" x14ac:dyDescent="0.35">
      <c r="V29617" s="75"/>
    </row>
    <row r="29618" spans="22:22" x14ac:dyDescent="0.35">
      <c r="V29618" s="75"/>
    </row>
    <row r="29619" spans="22:22" x14ac:dyDescent="0.35">
      <c r="V29619" s="75"/>
    </row>
    <row r="29620" spans="22:22" x14ac:dyDescent="0.35">
      <c r="V29620" s="75"/>
    </row>
    <row r="29621" spans="22:22" x14ac:dyDescent="0.35">
      <c r="V29621" s="75"/>
    </row>
    <row r="29622" spans="22:22" x14ac:dyDescent="0.35">
      <c r="V29622" s="75"/>
    </row>
    <row r="29623" spans="22:22" x14ac:dyDescent="0.35">
      <c r="V29623" s="75"/>
    </row>
    <row r="29624" spans="22:22" x14ac:dyDescent="0.35">
      <c r="V29624" s="75"/>
    </row>
    <row r="29625" spans="22:22" x14ac:dyDescent="0.35">
      <c r="V29625" s="75"/>
    </row>
    <row r="29626" spans="22:22" x14ac:dyDescent="0.35">
      <c r="V29626" s="75"/>
    </row>
    <row r="29627" spans="22:22" x14ac:dyDescent="0.35">
      <c r="V29627" s="75"/>
    </row>
    <row r="29628" spans="22:22" x14ac:dyDescent="0.35">
      <c r="V29628" s="75"/>
    </row>
    <row r="29629" spans="22:22" x14ac:dyDescent="0.35">
      <c r="V29629" s="75"/>
    </row>
    <row r="29630" spans="22:22" x14ac:dyDescent="0.35">
      <c r="V29630" s="75"/>
    </row>
    <row r="29631" spans="22:22" x14ac:dyDescent="0.35">
      <c r="V29631" s="75"/>
    </row>
    <row r="29632" spans="22:22" x14ac:dyDescent="0.35">
      <c r="V29632" s="75"/>
    </row>
    <row r="29633" spans="22:22" x14ac:dyDescent="0.35">
      <c r="V29633" s="75"/>
    </row>
    <row r="29634" spans="22:22" x14ac:dyDescent="0.35">
      <c r="V29634" s="75"/>
    </row>
    <row r="29635" spans="22:22" x14ac:dyDescent="0.35">
      <c r="V29635" s="75"/>
    </row>
    <row r="29636" spans="22:22" x14ac:dyDescent="0.35">
      <c r="V29636" s="75"/>
    </row>
    <row r="29637" spans="22:22" x14ac:dyDescent="0.35">
      <c r="V29637" s="75"/>
    </row>
    <row r="29638" spans="22:22" x14ac:dyDescent="0.35">
      <c r="V29638" s="75"/>
    </row>
    <row r="29639" spans="22:22" x14ac:dyDescent="0.35">
      <c r="V29639" s="75"/>
    </row>
    <row r="29640" spans="22:22" x14ac:dyDescent="0.35">
      <c r="V29640" s="75"/>
    </row>
    <row r="29641" spans="22:22" x14ac:dyDescent="0.35">
      <c r="V29641" s="75"/>
    </row>
    <row r="29642" spans="22:22" x14ac:dyDescent="0.35">
      <c r="V29642" s="75"/>
    </row>
    <row r="29643" spans="22:22" x14ac:dyDescent="0.35">
      <c r="V29643" s="75"/>
    </row>
    <row r="29644" spans="22:22" x14ac:dyDescent="0.35">
      <c r="V29644" s="75"/>
    </row>
    <row r="29645" spans="22:22" x14ac:dyDescent="0.35">
      <c r="V29645" s="75"/>
    </row>
    <row r="29646" spans="22:22" x14ac:dyDescent="0.35">
      <c r="V29646" s="75"/>
    </row>
    <row r="29647" spans="22:22" x14ac:dyDescent="0.35">
      <c r="V29647" s="75"/>
    </row>
    <row r="29648" spans="22:22" x14ac:dyDescent="0.35">
      <c r="V29648" s="75"/>
    </row>
    <row r="29649" spans="22:22" x14ac:dyDescent="0.35">
      <c r="V29649" s="75"/>
    </row>
    <row r="29650" spans="22:22" x14ac:dyDescent="0.35">
      <c r="V29650" s="75"/>
    </row>
    <row r="29651" spans="22:22" x14ac:dyDescent="0.35">
      <c r="V29651" s="75"/>
    </row>
    <row r="29652" spans="22:22" x14ac:dyDescent="0.35">
      <c r="V29652" s="75"/>
    </row>
    <row r="29653" spans="22:22" x14ac:dyDescent="0.35">
      <c r="V29653" s="75"/>
    </row>
    <row r="29654" spans="22:22" x14ac:dyDescent="0.35">
      <c r="V29654" s="75"/>
    </row>
    <row r="29655" spans="22:22" x14ac:dyDescent="0.35">
      <c r="V29655" s="75"/>
    </row>
    <row r="29656" spans="22:22" x14ac:dyDescent="0.35">
      <c r="V29656" s="75"/>
    </row>
    <row r="29657" spans="22:22" x14ac:dyDescent="0.35">
      <c r="V29657" s="75"/>
    </row>
    <row r="29658" spans="22:22" x14ac:dyDescent="0.35">
      <c r="V29658" s="75"/>
    </row>
    <row r="29659" spans="22:22" x14ac:dyDescent="0.35">
      <c r="V29659" s="75"/>
    </row>
    <row r="29660" spans="22:22" x14ac:dyDescent="0.35">
      <c r="V29660" s="75"/>
    </row>
    <row r="29661" spans="22:22" x14ac:dyDescent="0.35">
      <c r="V29661" s="75"/>
    </row>
    <row r="29662" spans="22:22" x14ac:dyDescent="0.35">
      <c r="V29662" s="75"/>
    </row>
    <row r="29663" spans="22:22" x14ac:dyDescent="0.35">
      <c r="V29663" s="75"/>
    </row>
    <row r="29664" spans="22:22" x14ac:dyDescent="0.35">
      <c r="V29664" s="75"/>
    </row>
    <row r="29665" spans="22:22" x14ac:dyDescent="0.35">
      <c r="V29665" s="75"/>
    </row>
    <row r="29666" spans="22:22" x14ac:dyDescent="0.35">
      <c r="V29666" s="75"/>
    </row>
    <row r="29667" spans="22:22" x14ac:dyDescent="0.35">
      <c r="V29667" s="75"/>
    </row>
    <row r="29668" spans="22:22" x14ac:dyDescent="0.35">
      <c r="V29668" s="75"/>
    </row>
    <row r="29669" spans="22:22" x14ac:dyDescent="0.35">
      <c r="V29669" s="75"/>
    </row>
    <row r="29670" spans="22:22" x14ac:dyDescent="0.35">
      <c r="V29670" s="75"/>
    </row>
    <row r="29671" spans="22:22" x14ac:dyDescent="0.35">
      <c r="V29671" s="75"/>
    </row>
    <row r="29672" spans="22:22" x14ac:dyDescent="0.35">
      <c r="V29672" s="75"/>
    </row>
    <row r="29673" spans="22:22" x14ac:dyDescent="0.35">
      <c r="V29673" s="75"/>
    </row>
    <row r="29674" spans="22:22" x14ac:dyDescent="0.35">
      <c r="V29674" s="75"/>
    </row>
    <row r="29675" spans="22:22" x14ac:dyDescent="0.35">
      <c r="V29675" s="75"/>
    </row>
    <row r="29676" spans="22:22" x14ac:dyDescent="0.35">
      <c r="V29676" s="75"/>
    </row>
    <row r="29677" spans="22:22" x14ac:dyDescent="0.35">
      <c r="V29677" s="75"/>
    </row>
    <row r="29678" spans="22:22" x14ac:dyDescent="0.35">
      <c r="V29678" s="75"/>
    </row>
    <row r="29679" spans="22:22" x14ac:dyDescent="0.35">
      <c r="V29679" s="75"/>
    </row>
    <row r="29680" spans="22:22" x14ac:dyDescent="0.35">
      <c r="V29680" s="75"/>
    </row>
    <row r="29681" spans="22:22" x14ac:dyDescent="0.35">
      <c r="V29681" s="75"/>
    </row>
    <row r="29682" spans="22:22" x14ac:dyDescent="0.35">
      <c r="V29682" s="75"/>
    </row>
    <row r="29683" spans="22:22" x14ac:dyDescent="0.35">
      <c r="V29683" s="75"/>
    </row>
    <row r="29684" spans="22:22" x14ac:dyDescent="0.35">
      <c r="V29684" s="75"/>
    </row>
    <row r="29685" spans="22:22" x14ac:dyDescent="0.35">
      <c r="V29685" s="75"/>
    </row>
    <row r="29686" spans="22:22" x14ac:dyDescent="0.35">
      <c r="V29686" s="75"/>
    </row>
    <row r="29687" spans="22:22" x14ac:dyDescent="0.35">
      <c r="V29687" s="75"/>
    </row>
    <row r="29688" spans="22:22" x14ac:dyDescent="0.35">
      <c r="V29688" s="75"/>
    </row>
    <row r="29689" spans="22:22" x14ac:dyDescent="0.35">
      <c r="V29689" s="75"/>
    </row>
    <row r="29690" spans="22:22" x14ac:dyDescent="0.35">
      <c r="V29690" s="75"/>
    </row>
    <row r="29691" spans="22:22" x14ac:dyDescent="0.35">
      <c r="V29691" s="75"/>
    </row>
    <row r="29692" spans="22:22" x14ac:dyDescent="0.35">
      <c r="V29692" s="75"/>
    </row>
    <row r="29693" spans="22:22" x14ac:dyDescent="0.35">
      <c r="V29693" s="75"/>
    </row>
    <row r="29694" spans="22:22" x14ac:dyDescent="0.35">
      <c r="V29694" s="75"/>
    </row>
    <row r="29695" spans="22:22" x14ac:dyDescent="0.35">
      <c r="V29695" s="75"/>
    </row>
    <row r="29696" spans="22:22" x14ac:dyDescent="0.35">
      <c r="V29696" s="75"/>
    </row>
    <row r="29697" spans="22:22" x14ac:dyDescent="0.35">
      <c r="V29697" s="75"/>
    </row>
    <row r="29698" spans="22:22" x14ac:dyDescent="0.35">
      <c r="V29698" s="75"/>
    </row>
    <row r="29699" spans="22:22" x14ac:dyDescent="0.35">
      <c r="V29699" s="75"/>
    </row>
    <row r="29700" spans="22:22" x14ac:dyDescent="0.35">
      <c r="V29700" s="75"/>
    </row>
    <row r="29701" spans="22:22" x14ac:dyDescent="0.35">
      <c r="V29701" s="75"/>
    </row>
    <row r="29702" spans="22:22" x14ac:dyDescent="0.35">
      <c r="V29702" s="75"/>
    </row>
    <row r="29703" spans="22:22" x14ac:dyDescent="0.35">
      <c r="V29703" s="75"/>
    </row>
    <row r="29704" spans="22:22" x14ac:dyDescent="0.35">
      <c r="V29704" s="75"/>
    </row>
    <row r="29705" spans="22:22" x14ac:dyDescent="0.35">
      <c r="V29705" s="75"/>
    </row>
    <row r="29706" spans="22:22" x14ac:dyDescent="0.35">
      <c r="V29706" s="75"/>
    </row>
    <row r="29707" spans="22:22" x14ac:dyDescent="0.35">
      <c r="V29707" s="75"/>
    </row>
    <row r="29708" spans="22:22" x14ac:dyDescent="0.35">
      <c r="V29708" s="75"/>
    </row>
    <row r="29709" spans="22:22" x14ac:dyDescent="0.35">
      <c r="V29709" s="75"/>
    </row>
    <row r="29710" spans="22:22" x14ac:dyDescent="0.35">
      <c r="V29710" s="75"/>
    </row>
    <row r="29711" spans="22:22" x14ac:dyDescent="0.35">
      <c r="V29711" s="75"/>
    </row>
    <row r="29712" spans="22:22" x14ac:dyDescent="0.35">
      <c r="V29712" s="75"/>
    </row>
    <row r="29713" spans="22:22" x14ac:dyDescent="0.35">
      <c r="V29713" s="75"/>
    </row>
    <row r="29714" spans="22:22" x14ac:dyDescent="0.35">
      <c r="V29714" s="75"/>
    </row>
    <row r="29715" spans="22:22" x14ac:dyDescent="0.35">
      <c r="V29715" s="75"/>
    </row>
    <row r="29716" spans="22:22" x14ac:dyDescent="0.35">
      <c r="V29716" s="75"/>
    </row>
    <row r="29717" spans="22:22" x14ac:dyDescent="0.35">
      <c r="V29717" s="75"/>
    </row>
    <row r="29718" spans="22:22" x14ac:dyDescent="0.35">
      <c r="V29718" s="75"/>
    </row>
    <row r="29719" spans="22:22" x14ac:dyDescent="0.35">
      <c r="V29719" s="75"/>
    </row>
    <row r="29720" spans="22:22" x14ac:dyDescent="0.35">
      <c r="V29720" s="75"/>
    </row>
    <row r="29721" spans="22:22" x14ac:dyDescent="0.35">
      <c r="V29721" s="75"/>
    </row>
    <row r="29722" spans="22:22" x14ac:dyDescent="0.35">
      <c r="V29722" s="75"/>
    </row>
    <row r="29723" spans="22:22" x14ac:dyDescent="0.35">
      <c r="V29723" s="75"/>
    </row>
    <row r="29724" spans="22:22" x14ac:dyDescent="0.35">
      <c r="V29724" s="75"/>
    </row>
    <row r="29725" spans="22:22" x14ac:dyDescent="0.35">
      <c r="V29725" s="75"/>
    </row>
    <row r="29726" spans="22:22" x14ac:dyDescent="0.35">
      <c r="V29726" s="75"/>
    </row>
    <row r="29727" spans="22:22" x14ac:dyDescent="0.35">
      <c r="V29727" s="75"/>
    </row>
    <row r="29728" spans="22:22" x14ac:dyDescent="0.35">
      <c r="V29728" s="75"/>
    </row>
    <row r="29729" spans="22:22" x14ac:dyDescent="0.35">
      <c r="V29729" s="75"/>
    </row>
    <row r="29730" spans="22:22" x14ac:dyDescent="0.35">
      <c r="V29730" s="75"/>
    </row>
    <row r="29731" spans="22:22" x14ac:dyDescent="0.35">
      <c r="V29731" s="75"/>
    </row>
    <row r="29732" spans="22:22" x14ac:dyDescent="0.35">
      <c r="V29732" s="75"/>
    </row>
    <row r="29733" spans="22:22" x14ac:dyDescent="0.35">
      <c r="V29733" s="75"/>
    </row>
    <row r="29734" spans="22:22" x14ac:dyDescent="0.35">
      <c r="V29734" s="75"/>
    </row>
    <row r="29735" spans="22:22" x14ac:dyDescent="0.35">
      <c r="V29735" s="75"/>
    </row>
    <row r="29736" spans="22:22" x14ac:dyDescent="0.35">
      <c r="V29736" s="75"/>
    </row>
    <row r="29737" spans="22:22" x14ac:dyDescent="0.35">
      <c r="V29737" s="75"/>
    </row>
    <row r="29738" spans="22:22" x14ac:dyDescent="0.35">
      <c r="V29738" s="75"/>
    </row>
    <row r="29739" spans="22:22" x14ac:dyDescent="0.35">
      <c r="V29739" s="75"/>
    </row>
    <row r="29740" spans="22:22" x14ac:dyDescent="0.35">
      <c r="V29740" s="75"/>
    </row>
    <row r="29741" spans="22:22" x14ac:dyDescent="0.35">
      <c r="V29741" s="75"/>
    </row>
    <row r="29742" spans="22:22" x14ac:dyDescent="0.35">
      <c r="V29742" s="75"/>
    </row>
    <row r="29743" spans="22:22" x14ac:dyDescent="0.35">
      <c r="V29743" s="75"/>
    </row>
    <row r="29744" spans="22:22" x14ac:dyDescent="0.35">
      <c r="V29744" s="75"/>
    </row>
    <row r="29745" spans="22:22" x14ac:dyDescent="0.35">
      <c r="V29745" s="75"/>
    </row>
    <row r="29746" spans="22:22" x14ac:dyDescent="0.35">
      <c r="V29746" s="75"/>
    </row>
    <row r="29747" spans="22:22" x14ac:dyDescent="0.35">
      <c r="V29747" s="75"/>
    </row>
    <row r="29748" spans="22:22" x14ac:dyDescent="0.35">
      <c r="V29748" s="75"/>
    </row>
    <row r="29749" spans="22:22" x14ac:dyDescent="0.35">
      <c r="V29749" s="75"/>
    </row>
    <row r="29750" spans="22:22" x14ac:dyDescent="0.35">
      <c r="V29750" s="75"/>
    </row>
    <row r="29751" spans="22:22" x14ac:dyDescent="0.35">
      <c r="V29751" s="75"/>
    </row>
    <row r="29752" spans="22:22" x14ac:dyDescent="0.35">
      <c r="V29752" s="75"/>
    </row>
    <row r="29753" spans="22:22" x14ac:dyDescent="0.35">
      <c r="V29753" s="75"/>
    </row>
    <row r="29754" spans="22:22" x14ac:dyDescent="0.35">
      <c r="V29754" s="75"/>
    </row>
    <row r="29755" spans="22:22" x14ac:dyDescent="0.35">
      <c r="V29755" s="75"/>
    </row>
    <row r="29756" spans="22:22" x14ac:dyDescent="0.35">
      <c r="V29756" s="75"/>
    </row>
    <row r="29757" spans="22:22" x14ac:dyDescent="0.35">
      <c r="V29757" s="75"/>
    </row>
    <row r="29758" spans="22:22" x14ac:dyDescent="0.35">
      <c r="V29758" s="75"/>
    </row>
    <row r="29759" spans="22:22" x14ac:dyDescent="0.35">
      <c r="V29759" s="75"/>
    </row>
    <row r="29760" spans="22:22" x14ac:dyDescent="0.35">
      <c r="V29760" s="75"/>
    </row>
    <row r="29761" spans="22:22" x14ac:dyDescent="0.35">
      <c r="V29761" s="75"/>
    </row>
    <row r="29762" spans="22:22" x14ac:dyDescent="0.35">
      <c r="V29762" s="75"/>
    </row>
    <row r="29763" spans="22:22" x14ac:dyDescent="0.35">
      <c r="V29763" s="75"/>
    </row>
    <row r="29764" spans="22:22" x14ac:dyDescent="0.35">
      <c r="V29764" s="75"/>
    </row>
    <row r="29765" spans="22:22" x14ac:dyDescent="0.35">
      <c r="V29765" s="75"/>
    </row>
    <row r="29766" spans="22:22" x14ac:dyDescent="0.35">
      <c r="V29766" s="75"/>
    </row>
    <row r="29767" spans="22:22" x14ac:dyDescent="0.35">
      <c r="V29767" s="75"/>
    </row>
    <row r="29768" spans="22:22" x14ac:dyDescent="0.35">
      <c r="V29768" s="75"/>
    </row>
    <row r="29769" spans="22:22" x14ac:dyDescent="0.35">
      <c r="V29769" s="75"/>
    </row>
    <row r="29770" spans="22:22" x14ac:dyDescent="0.35">
      <c r="V29770" s="75"/>
    </row>
    <row r="29771" spans="22:22" x14ac:dyDescent="0.35">
      <c r="V29771" s="75"/>
    </row>
    <row r="29772" spans="22:22" x14ac:dyDescent="0.35">
      <c r="V29772" s="75"/>
    </row>
    <row r="29773" spans="22:22" x14ac:dyDescent="0.35">
      <c r="V29773" s="75"/>
    </row>
    <row r="29774" spans="22:22" x14ac:dyDescent="0.35">
      <c r="V29774" s="75"/>
    </row>
    <row r="29775" spans="22:22" x14ac:dyDescent="0.35">
      <c r="V29775" s="75"/>
    </row>
    <row r="29776" spans="22:22" x14ac:dyDescent="0.35">
      <c r="V29776" s="75"/>
    </row>
    <row r="29777" spans="22:22" x14ac:dyDescent="0.35">
      <c r="V29777" s="75"/>
    </row>
    <row r="29778" spans="22:22" x14ac:dyDescent="0.35">
      <c r="V29778" s="75"/>
    </row>
    <row r="29779" spans="22:22" x14ac:dyDescent="0.35">
      <c r="V29779" s="75"/>
    </row>
    <row r="29780" spans="22:22" x14ac:dyDescent="0.35">
      <c r="V29780" s="75"/>
    </row>
    <row r="29781" spans="22:22" x14ac:dyDescent="0.35">
      <c r="V29781" s="75"/>
    </row>
    <row r="29782" spans="22:22" x14ac:dyDescent="0.35">
      <c r="V29782" s="75"/>
    </row>
    <row r="29783" spans="22:22" x14ac:dyDescent="0.35">
      <c r="V29783" s="75"/>
    </row>
    <row r="29784" spans="22:22" x14ac:dyDescent="0.35">
      <c r="V29784" s="75"/>
    </row>
    <row r="29785" spans="22:22" x14ac:dyDescent="0.35">
      <c r="V29785" s="75"/>
    </row>
    <row r="29786" spans="22:22" x14ac:dyDescent="0.35">
      <c r="V29786" s="75"/>
    </row>
    <row r="29787" spans="22:22" x14ac:dyDescent="0.35">
      <c r="V29787" s="75"/>
    </row>
    <row r="29788" spans="22:22" x14ac:dyDescent="0.35">
      <c r="V29788" s="75"/>
    </row>
    <row r="29789" spans="22:22" x14ac:dyDescent="0.35">
      <c r="V29789" s="75"/>
    </row>
    <row r="29790" spans="22:22" x14ac:dyDescent="0.35">
      <c r="V29790" s="75"/>
    </row>
    <row r="29791" spans="22:22" x14ac:dyDescent="0.35">
      <c r="V29791" s="75"/>
    </row>
    <row r="29792" spans="22:22" x14ac:dyDescent="0.35">
      <c r="V29792" s="75"/>
    </row>
    <row r="29793" spans="22:22" x14ac:dyDescent="0.35">
      <c r="V29793" s="75"/>
    </row>
    <row r="29794" spans="22:22" x14ac:dyDescent="0.35">
      <c r="V29794" s="75"/>
    </row>
    <row r="29795" spans="22:22" x14ac:dyDescent="0.35">
      <c r="V29795" s="75"/>
    </row>
    <row r="29796" spans="22:22" x14ac:dyDescent="0.35">
      <c r="V29796" s="75"/>
    </row>
    <row r="29797" spans="22:22" x14ac:dyDescent="0.35">
      <c r="V29797" s="75"/>
    </row>
    <row r="29798" spans="22:22" x14ac:dyDescent="0.35">
      <c r="V29798" s="75"/>
    </row>
    <row r="29799" spans="22:22" x14ac:dyDescent="0.35">
      <c r="V29799" s="75"/>
    </row>
    <row r="29800" spans="22:22" x14ac:dyDescent="0.35">
      <c r="V29800" s="75"/>
    </row>
    <row r="29801" spans="22:22" x14ac:dyDescent="0.35">
      <c r="V29801" s="75"/>
    </row>
    <row r="29802" spans="22:22" x14ac:dyDescent="0.35">
      <c r="V29802" s="75"/>
    </row>
    <row r="29803" spans="22:22" x14ac:dyDescent="0.35">
      <c r="V29803" s="75"/>
    </row>
    <row r="29804" spans="22:22" x14ac:dyDescent="0.35">
      <c r="V29804" s="75"/>
    </row>
    <row r="29805" spans="22:22" x14ac:dyDescent="0.35">
      <c r="V29805" s="75"/>
    </row>
    <row r="29806" spans="22:22" x14ac:dyDescent="0.35">
      <c r="V29806" s="75"/>
    </row>
    <row r="29807" spans="22:22" x14ac:dyDescent="0.35">
      <c r="V29807" s="75"/>
    </row>
    <row r="29808" spans="22:22" x14ac:dyDescent="0.35">
      <c r="V29808" s="75"/>
    </row>
    <row r="29809" spans="22:22" x14ac:dyDescent="0.35">
      <c r="V29809" s="75"/>
    </row>
    <row r="29810" spans="22:22" x14ac:dyDescent="0.35">
      <c r="V29810" s="75"/>
    </row>
    <row r="29811" spans="22:22" x14ac:dyDescent="0.35">
      <c r="V29811" s="75"/>
    </row>
    <row r="29812" spans="22:22" x14ac:dyDescent="0.35">
      <c r="V29812" s="75"/>
    </row>
    <row r="29813" spans="22:22" x14ac:dyDescent="0.35">
      <c r="V29813" s="75"/>
    </row>
    <row r="29814" spans="22:22" x14ac:dyDescent="0.35">
      <c r="V29814" s="75"/>
    </row>
    <row r="29815" spans="22:22" x14ac:dyDescent="0.35">
      <c r="V29815" s="75"/>
    </row>
    <row r="29816" spans="22:22" x14ac:dyDescent="0.35">
      <c r="V29816" s="75"/>
    </row>
    <row r="29817" spans="22:22" x14ac:dyDescent="0.35">
      <c r="V29817" s="75"/>
    </row>
    <row r="29818" spans="22:22" x14ac:dyDescent="0.35">
      <c r="V29818" s="75"/>
    </row>
    <row r="29819" spans="22:22" x14ac:dyDescent="0.35">
      <c r="V29819" s="75"/>
    </row>
    <row r="29820" spans="22:22" x14ac:dyDescent="0.35">
      <c r="V29820" s="75"/>
    </row>
    <row r="29821" spans="22:22" x14ac:dyDescent="0.35">
      <c r="V29821" s="75"/>
    </row>
    <row r="29822" spans="22:22" x14ac:dyDescent="0.35">
      <c r="V29822" s="75"/>
    </row>
    <row r="29823" spans="22:22" x14ac:dyDescent="0.35">
      <c r="V29823" s="75"/>
    </row>
    <row r="29824" spans="22:22" x14ac:dyDescent="0.35">
      <c r="V29824" s="75"/>
    </row>
    <row r="29825" spans="22:22" x14ac:dyDescent="0.35">
      <c r="V29825" s="75"/>
    </row>
    <row r="29826" spans="22:22" x14ac:dyDescent="0.35">
      <c r="V29826" s="75"/>
    </row>
    <row r="29827" spans="22:22" x14ac:dyDescent="0.35">
      <c r="V29827" s="75"/>
    </row>
    <row r="29828" spans="22:22" x14ac:dyDescent="0.35">
      <c r="V29828" s="75"/>
    </row>
    <row r="29829" spans="22:22" x14ac:dyDescent="0.35">
      <c r="V29829" s="75"/>
    </row>
    <row r="29830" spans="22:22" x14ac:dyDescent="0.35">
      <c r="V29830" s="75"/>
    </row>
    <row r="29831" spans="22:22" x14ac:dyDescent="0.35">
      <c r="V29831" s="75"/>
    </row>
    <row r="29832" spans="22:22" x14ac:dyDescent="0.35">
      <c r="V29832" s="75"/>
    </row>
    <row r="29833" spans="22:22" x14ac:dyDescent="0.35">
      <c r="V29833" s="75"/>
    </row>
    <row r="29834" spans="22:22" x14ac:dyDescent="0.35">
      <c r="V29834" s="75"/>
    </row>
    <row r="29835" spans="22:22" x14ac:dyDescent="0.35">
      <c r="V29835" s="75"/>
    </row>
    <row r="29836" spans="22:22" x14ac:dyDescent="0.35">
      <c r="V29836" s="75"/>
    </row>
    <row r="29837" spans="22:22" x14ac:dyDescent="0.35">
      <c r="V29837" s="75"/>
    </row>
    <row r="29838" spans="22:22" x14ac:dyDescent="0.35">
      <c r="V29838" s="75"/>
    </row>
    <row r="29839" spans="22:22" x14ac:dyDescent="0.35">
      <c r="V29839" s="75"/>
    </row>
    <row r="29840" spans="22:22" x14ac:dyDescent="0.35">
      <c r="V29840" s="75"/>
    </row>
    <row r="29841" spans="22:22" x14ac:dyDescent="0.35">
      <c r="V29841" s="75"/>
    </row>
    <row r="29842" spans="22:22" x14ac:dyDescent="0.35">
      <c r="V29842" s="75"/>
    </row>
    <row r="29843" spans="22:22" x14ac:dyDescent="0.35">
      <c r="V29843" s="75"/>
    </row>
    <row r="29844" spans="22:22" x14ac:dyDescent="0.35">
      <c r="V29844" s="75"/>
    </row>
    <row r="29845" spans="22:22" x14ac:dyDescent="0.35">
      <c r="V29845" s="75"/>
    </row>
    <row r="29846" spans="22:22" x14ac:dyDescent="0.35">
      <c r="V29846" s="75"/>
    </row>
    <row r="29847" spans="22:22" x14ac:dyDescent="0.35">
      <c r="V29847" s="75"/>
    </row>
    <row r="29848" spans="22:22" x14ac:dyDescent="0.35">
      <c r="V29848" s="75"/>
    </row>
    <row r="29849" spans="22:22" x14ac:dyDescent="0.35">
      <c r="V29849" s="75"/>
    </row>
    <row r="29850" spans="22:22" x14ac:dyDescent="0.35">
      <c r="V29850" s="75"/>
    </row>
    <row r="29851" spans="22:22" x14ac:dyDescent="0.35">
      <c r="V29851" s="75"/>
    </row>
    <row r="29852" spans="22:22" x14ac:dyDescent="0.35">
      <c r="V29852" s="75"/>
    </row>
    <row r="29853" spans="22:22" x14ac:dyDescent="0.35">
      <c r="V29853" s="75"/>
    </row>
    <row r="29854" spans="22:22" x14ac:dyDescent="0.35">
      <c r="V29854" s="75"/>
    </row>
    <row r="29855" spans="22:22" x14ac:dyDescent="0.35">
      <c r="V29855" s="75"/>
    </row>
    <row r="29856" spans="22:22" x14ac:dyDescent="0.35">
      <c r="V29856" s="75"/>
    </row>
    <row r="29857" spans="22:22" x14ac:dyDescent="0.35">
      <c r="V29857" s="75"/>
    </row>
    <row r="29858" spans="22:22" x14ac:dyDescent="0.35">
      <c r="V29858" s="75"/>
    </row>
    <row r="29859" spans="22:22" x14ac:dyDescent="0.35">
      <c r="V29859" s="75"/>
    </row>
    <row r="29860" spans="22:22" x14ac:dyDescent="0.35">
      <c r="V29860" s="75"/>
    </row>
    <row r="29861" spans="22:22" x14ac:dyDescent="0.35">
      <c r="V29861" s="75"/>
    </row>
    <row r="29862" spans="22:22" x14ac:dyDescent="0.35">
      <c r="V29862" s="17"/>
    </row>
    <row r="29863" spans="22:22" x14ac:dyDescent="0.35">
      <c r="V29863" s="17"/>
    </row>
    <row r="29864" spans="22:22" x14ac:dyDescent="0.35">
      <c r="V29864" s="17"/>
    </row>
    <row r="29865" spans="22:22" x14ac:dyDescent="0.35">
      <c r="V29865" s="17"/>
    </row>
    <row r="29866" spans="22:22" x14ac:dyDescent="0.35">
      <c r="V29866" s="17"/>
    </row>
    <row r="29867" spans="22:22" x14ac:dyDescent="0.35">
      <c r="V29867" s="17"/>
    </row>
    <row r="29868" spans="22:22" x14ac:dyDescent="0.35">
      <c r="V29868" s="17"/>
    </row>
    <row r="29869" spans="22:22" x14ac:dyDescent="0.35">
      <c r="V29869" s="17"/>
    </row>
    <row r="29870" spans="22:22" x14ac:dyDescent="0.35">
      <c r="V29870" s="17"/>
    </row>
    <row r="29871" spans="22:22" x14ac:dyDescent="0.35">
      <c r="V29871" s="17"/>
    </row>
    <row r="29872" spans="22:22" x14ac:dyDescent="0.35">
      <c r="V29872" s="17"/>
    </row>
    <row r="29873" spans="22:22" x14ac:dyDescent="0.35">
      <c r="V29873" s="17"/>
    </row>
    <row r="29874" spans="22:22" x14ac:dyDescent="0.35">
      <c r="V29874" s="17"/>
    </row>
    <row r="29875" spans="22:22" x14ac:dyDescent="0.35">
      <c r="V29875" s="17"/>
    </row>
    <row r="29876" spans="22:22" x14ac:dyDescent="0.35">
      <c r="V29876" s="17"/>
    </row>
    <row r="29877" spans="22:22" x14ac:dyDescent="0.35">
      <c r="V29877" s="17"/>
    </row>
    <row r="29878" spans="22:22" x14ac:dyDescent="0.35">
      <c r="V29878" s="17"/>
    </row>
    <row r="29879" spans="22:22" x14ac:dyDescent="0.35">
      <c r="V29879" s="17"/>
    </row>
    <row r="29880" spans="22:22" x14ac:dyDescent="0.35">
      <c r="V29880" s="17"/>
    </row>
    <row r="29881" spans="22:22" x14ac:dyDescent="0.35">
      <c r="V29881" s="17"/>
    </row>
    <row r="29882" spans="22:22" x14ac:dyDescent="0.35">
      <c r="V29882" s="17"/>
    </row>
    <row r="29883" spans="22:22" x14ac:dyDescent="0.35">
      <c r="V29883" s="17"/>
    </row>
    <row r="29884" spans="22:22" x14ac:dyDescent="0.35">
      <c r="V29884" s="17"/>
    </row>
    <row r="29885" spans="22:22" x14ac:dyDescent="0.35">
      <c r="V29885" s="17"/>
    </row>
    <row r="29886" spans="22:22" x14ac:dyDescent="0.35">
      <c r="V29886" s="17"/>
    </row>
    <row r="29887" spans="22:22" x14ac:dyDescent="0.35">
      <c r="V29887" s="17"/>
    </row>
    <row r="29888" spans="22:22" x14ac:dyDescent="0.35">
      <c r="V29888" s="17"/>
    </row>
    <row r="29889" spans="22:22" x14ac:dyDescent="0.35">
      <c r="V29889" s="17"/>
    </row>
    <row r="29890" spans="22:22" x14ac:dyDescent="0.35">
      <c r="V29890" s="17"/>
    </row>
    <row r="29891" spans="22:22" x14ac:dyDescent="0.35">
      <c r="V29891" s="17"/>
    </row>
    <row r="29892" spans="22:22" x14ac:dyDescent="0.35">
      <c r="V29892" s="17"/>
    </row>
    <row r="29893" spans="22:22" x14ac:dyDescent="0.35">
      <c r="V29893" s="17"/>
    </row>
    <row r="29894" spans="22:22" x14ac:dyDescent="0.35">
      <c r="V29894" s="17"/>
    </row>
    <row r="29895" spans="22:22" x14ac:dyDescent="0.35">
      <c r="V29895" s="17"/>
    </row>
    <row r="29896" spans="22:22" x14ac:dyDescent="0.35">
      <c r="V29896" s="17"/>
    </row>
    <row r="29897" spans="22:22" x14ac:dyDescent="0.35">
      <c r="V29897" s="17"/>
    </row>
    <row r="29898" spans="22:22" x14ac:dyDescent="0.35">
      <c r="V29898" s="17"/>
    </row>
    <row r="29899" spans="22:22" x14ac:dyDescent="0.35">
      <c r="V29899" s="17"/>
    </row>
    <row r="29900" spans="22:22" x14ac:dyDescent="0.35">
      <c r="V29900" s="17"/>
    </row>
    <row r="29901" spans="22:22" x14ac:dyDescent="0.35">
      <c r="V29901" s="17"/>
    </row>
    <row r="29902" spans="22:22" x14ac:dyDescent="0.35">
      <c r="V29902" s="17"/>
    </row>
    <row r="29903" spans="22:22" x14ac:dyDescent="0.35">
      <c r="V29903" s="17"/>
    </row>
    <row r="29904" spans="22:22" x14ac:dyDescent="0.35">
      <c r="V29904" s="17"/>
    </row>
    <row r="29905" spans="22:22" x14ac:dyDescent="0.35">
      <c r="V29905" s="17"/>
    </row>
    <row r="29906" spans="22:22" x14ac:dyDescent="0.35">
      <c r="V29906" s="17"/>
    </row>
    <row r="29907" spans="22:22" x14ac:dyDescent="0.35">
      <c r="V29907" s="17"/>
    </row>
    <row r="29908" spans="22:22" x14ac:dyDescent="0.35">
      <c r="V29908" s="17"/>
    </row>
    <row r="29909" spans="22:22" x14ac:dyDescent="0.35">
      <c r="V29909" s="17"/>
    </row>
    <row r="29910" spans="22:22" x14ac:dyDescent="0.35">
      <c r="V29910" s="17"/>
    </row>
    <row r="29911" spans="22:22" x14ac:dyDescent="0.35">
      <c r="V29911" s="17"/>
    </row>
    <row r="29912" spans="22:22" x14ac:dyDescent="0.35">
      <c r="V29912" s="17"/>
    </row>
    <row r="29913" spans="22:22" x14ac:dyDescent="0.35">
      <c r="V29913" s="17"/>
    </row>
    <row r="29914" spans="22:22" x14ac:dyDescent="0.35">
      <c r="V29914" s="17"/>
    </row>
    <row r="29915" spans="22:22" x14ac:dyDescent="0.35">
      <c r="V29915" s="17"/>
    </row>
    <row r="29916" spans="22:22" x14ac:dyDescent="0.35">
      <c r="V29916" s="17"/>
    </row>
    <row r="29917" spans="22:22" x14ac:dyDescent="0.35">
      <c r="V29917" s="17"/>
    </row>
    <row r="29918" spans="22:22" x14ac:dyDescent="0.35">
      <c r="V29918" s="17"/>
    </row>
    <row r="29919" spans="22:22" x14ac:dyDescent="0.35">
      <c r="V29919" s="17"/>
    </row>
    <row r="29920" spans="22:22" x14ac:dyDescent="0.35">
      <c r="V29920" s="17"/>
    </row>
    <row r="29921" spans="22:22" x14ac:dyDescent="0.35">
      <c r="V29921" s="17"/>
    </row>
    <row r="29922" spans="22:22" x14ac:dyDescent="0.35">
      <c r="V29922" s="17"/>
    </row>
    <row r="29923" spans="22:22" x14ac:dyDescent="0.35">
      <c r="V29923" s="17"/>
    </row>
    <row r="29924" spans="22:22" x14ac:dyDescent="0.35">
      <c r="V29924" s="17"/>
    </row>
    <row r="29925" spans="22:22" x14ac:dyDescent="0.35">
      <c r="V29925" s="17"/>
    </row>
    <row r="29926" spans="22:22" x14ac:dyDescent="0.35">
      <c r="V29926" s="17"/>
    </row>
    <row r="29927" spans="22:22" x14ac:dyDescent="0.35">
      <c r="V29927" s="17"/>
    </row>
    <row r="29928" spans="22:22" x14ac:dyDescent="0.35">
      <c r="V29928" s="17"/>
    </row>
    <row r="29929" spans="22:22" x14ac:dyDescent="0.35">
      <c r="V29929" s="17"/>
    </row>
    <row r="29930" spans="22:22" x14ac:dyDescent="0.35">
      <c r="V29930" s="17"/>
    </row>
    <row r="29931" spans="22:22" x14ac:dyDescent="0.35">
      <c r="V29931" s="17"/>
    </row>
    <row r="29932" spans="22:22" x14ac:dyDescent="0.35">
      <c r="V29932" s="17"/>
    </row>
    <row r="29933" spans="22:22" x14ac:dyDescent="0.35">
      <c r="V29933" s="17"/>
    </row>
    <row r="29934" spans="22:22" x14ac:dyDescent="0.35">
      <c r="V29934" s="17"/>
    </row>
    <row r="29935" spans="22:22" x14ac:dyDescent="0.35">
      <c r="V29935" s="17"/>
    </row>
    <row r="29936" spans="22:22" x14ac:dyDescent="0.35">
      <c r="V29936" s="17"/>
    </row>
    <row r="29937" spans="22:22" x14ac:dyDescent="0.35">
      <c r="V29937" s="17"/>
    </row>
    <row r="29938" spans="22:22" x14ac:dyDescent="0.35">
      <c r="V29938" s="17"/>
    </row>
    <row r="29939" spans="22:22" x14ac:dyDescent="0.35">
      <c r="V29939" s="17"/>
    </row>
    <row r="29940" spans="22:22" x14ac:dyDescent="0.35">
      <c r="V29940" s="17"/>
    </row>
    <row r="29941" spans="22:22" x14ac:dyDescent="0.35">
      <c r="V29941" s="17"/>
    </row>
    <row r="29942" spans="22:22" x14ac:dyDescent="0.35">
      <c r="V29942" s="17"/>
    </row>
    <row r="29943" spans="22:22" x14ac:dyDescent="0.35">
      <c r="V29943" s="17"/>
    </row>
    <row r="29944" spans="22:22" x14ac:dyDescent="0.35">
      <c r="V29944" s="17"/>
    </row>
    <row r="29945" spans="22:22" x14ac:dyDescent="0.35">
      <c r="V29945" s="17"/>
    </row>
    <row r="29946" spans="22:22" x14ac:dyDescent="0.35">
      <c r="V29946" s="17"/>
    </row>
    <row r="29947" spans="22:22" x14ac:dyDescent="0.35">
      <c r="V29947" s="17"/>
    </row>
    <row r="29948" spans="22:22" x14ac:dyDescent="0.35">
      <c r="V29948" s="17"/>
    </row>
    <row r="29949" spans="22:22" x14ac:dyDescent="0.35">
      <c r="V29949" s="17"/>
    </row>
    <row r="29950" spans="22:22" x14ac:dyDescent="0.35">
      <c r="V29950" s="17"/>
    </row>
    <row r="29951" spans="22:22" x14ac:dyDescent="0.35">
      <c r="V29951" s="17"/>
    </row>
    <row r="29952" spans="22:22" x14ac:dyDescent="0.35">
      <c r="V29952" s="17"/>
    </row>
    <row r="29953" spans="22:22" x14ac:dyDescent="0.35">
      <c r="V29953" s="17"/>
    </row>
    <row r="29954" spans="22:22" x14ac:dyDescent="0.35">
      <c r="V29954" s="17"/>
    </row>
    <row r="29955" spans="22:22" x14ac:dyDescent="0.35">
      <c r="V29955" s="17"/>
    </row>
    <row r="29956" spans="22:22" x14ac:dyDescent="0.35">
      <c r="V29956" s="17"/>
    </row>
    <row r="29957" spans="22:22" x14ac:dyDescent="0.35">
      <c r="V29957" s="17"/>
    </row>
    <row r="29958" spans="22:22" x14ac:dyDescent="0.35">
      <c r="V29958" s="17"/>
    </row>
    <row r="29959" spans="22:22" x14ac:dyDescent="0.35">
      <c r="V29959" s="17"/>
    </row>
    <row r="29960" spans="22:22" x14ac:dyDescent="0.35">
      <c r="V29960" s="17"/>
    </row>
    <row r="29961" spans="22:22" x14ac:dyDescent="0.35">
      <c r="V29961" s="17"/>
    </row>
    <row r="29962" spans="22:22" x14ac:dyDescent="0.35">
      <c r="V29962" s="17"/>
    </row>
    <row r="29963" spans="22:22" x14ac:dyDescent="0.35">
      <c r="V29963" s="17"/>
    </row>
    <row r="29964" spans="22:22" x14ac:dyDescent="0.35">
      <c r="V29964" s="17"/>
    </row>
    <row r="29965" spans="22:22" x14ac:dyDescent="0.35">
      <c r="V29965" s="17"/>
    </row>
    <row r="29966" spans="22:22" x14ac:dyDescent="0.35">
      <c r="V29966" s="17"/>
    </row>
    <row r="29967" spans="22:22" x14ac:dyDescent="0.35">
      <c r="V29967" s="17"/>
    </row>
    <row r="29968" spans="22:22" x14ac:dyDescent="0.35">
      <c r="V29968" s="17"/>
    </row>
    <row r="29969" spans="22:22" x14ac:dyDescent="0.35">
      <c r="V29969" s="17"/>
    </row>
    <row r="29970" spans="22:22" x14ac:dyDescent="0.35">
      <c r="V29970" s="17"/>
    </row>
    <row r="29971" spans="22:22" x14ac:dyDescent="0.35">
      <c r="V29971" s="17"/>
    </row>
    <row r="29972" spans="22:22" x14ac:dyDescent="0.35">
      <c r="V29972" s="17"/>
    </row>
    <row r="29973" spans="22:22" x14ac:dyDescent="0.35">
      <c r="V29973" s="17"/>
    </row>
    <row r="29974" spans="22:22" x14ac:dyDescent="0.35">
      <c r="V29974" s="17"/>
    </row>
    <row r="29975" spans="22:22" x14ac:dyDescent="0.35">
      <c r="V29975" s="17"/>
    </row>
    <row r="29976" spans="22:22" x14ac:dyDescent="0.35">
      <c r="V29976" s="17"/>
    </row>
    <row r="29977" spans="22:22" x14ac:dyDescent="0.35">
      <c r="V29977" s="17"/>
    </row>
    <row r="29978" spans="22:22" x14ac:dyDescent="0.35">
      <c r="V29978" s="17"/>
    </row>
    <row r="29979" spans="22:22" x14ac:dyDescent="0.35">
      <c r="V29979" s="17"/>
    </row>
    <row r="29980" spans="22:22" x14ac:dyDescent="0.35">
      <c r="V29980" s="17"/>
    </row>
    <row r="29981" spans="22:22" x14ac:dyDescent="0.35">
      <c r="V29981" s="17"/>
    </row>
    <row r="29982" spans="22:22" x14ac:dyDescent="0.35">
      <c r="V29982" s="17"/>
    </row>
    <row r="29983" spans="22:22" x14ac:dyDescent="0.35">
      <c r="V29983" s="17"/>
    </row>
    <row r="29984" spans="22:22" x14ac:dyDescent="0.35">
      <c r="V29984" s="17"/>
    </row>
    <row r="29985" spans="22:22" x14ac:dyDescent="0.35">
      <c r="V29985" s="17"/>
    </row>
    <row r="29986" spans="22:22" x14ac:dyDescent="0.35">
      <c r="V29986" s="17"/>
    </row>
    <row r="29987" spans="22:22" x14ac:dyDescent="0.35">
      <c r="V29987" s="17"/>
    </row>
    <row r="29988" spans="22:22" x14ac:dyDescent="0.35">
      <c r="V29988" s="17"/>
    </row>
    <row r="29989" spans="22:22" x14ac:dyDescent="0.35">
      <c r="V29989" s="17"/>
    </row>
    <row r="29990" spans="22:22" x14ac:dyDescent="0.35">
      <c r="V29990" s="17"/>
    </row>
    <row r="29991" spans="22:22" x14ac:dyDescent="0.35">
      <c r="V29991" s="17"/>
    </row>
    <row r="29992" spans="22:22" x14ac:dyDescent="0.35">
      <c r="V29992" s="17"/>
    </row>
    <row r="29993" spans="22:22" x14ac:dyDescent="0.35">
      <c r="V29993" s="17"/>
    </row>
    <row r="29994" spans="22:22" x14ac:dyDescent="0.35">
      <c r="V29994" s="17"/>
    </row>
    <row r="29995" spans="22:22" x14ac:dyDescent="0.35">
      <c r="V29995" s="17"/>
    </row>
    <row r="29996" spans="22:22" x14ac:dyDescent="0.35">
      <c r="V29996" s="17"/>
    </row>
    <row r="29997" spans="22:22" x14ac:dyDescent="0.35">
      <c r="V29997" s="17"/>
    </row>
    <row r="29998" spans="22:22" x14ac:dyDescent="0.35">
      <c r="V29998" s="17"/>
    </row>
    <row r="29999" spans="22:22" x14ac:dyDescent="0.35">
      <c r="V29999" s="17"/>
    </row>
    <row r="30000" spans="22:22" x14ac:dyDescent="0.35">
      <c r="V30000" s="17"/>
    </row>
    <row r="30001" spans="22:22" x14ac:dyDescent="0.35">
      <c r="V30001" s="17"/>
    </row>
    <row r="30002" spans="22:22" x14ac:dyDescent="0.35">
      <c r="V30002" s="17"/>
    </row>
    <row r="30003" spans="22:22" x14ac:dyDescent="0.35">
      <c r="V30003" s="17"/>
    </row>
    <row r="30004" spans="22:22" x14ac:dyDescent="0.35">
      <c r="V30004" s="17"/>
    </row>
    <row r="30005" spans="22:22" x14ac:dyDescent="0.35">
      <c r="V30005" s="17"/>
    </row>
    <row r="30006" spans="22:22" x14ac:dyDescent="0.35">
      <c r="V30006" s="17"/>
    </row>
    <row r="30007" spans="22:22" x14ac:dyDescent="0.35">
      <c r="V30007" s="17"/>
    </row>
    <row r="30008" spans="22:22" x14ac:dyDescent="0.35">
      <c r="V30008" s="17"/>
    </row>
    <row r="30009" spans="22:22" x14ac:dyDescent="0.35">
      <c r="V30009" s="17"/>
    </row>
    <row r="30010" spans="22:22" x14ac:dyDescent="0.35">
      <c r="V30010" s="17"/>
    </row>
    <row r="30011" spans="22:22" x14ac:dyDescent="0.35">
      <c r="V30011" s="17"/>
    </row>
    <row r="30012" spans="22:22" x14ac:dyDescent="0.35">
      <c r="V30012" s="17"/>
    </row>
    <row r="30013" spans="22:22" x14ac:dyDescent="0.35">
      <c r="V30013" s="17"/>
    </row>
    <row r="30014" spans="22:22" x14ac:dyDescent="0.35">
      <c r="V30014" s="17"/>
    </row>
    <row r="30015" spans="22:22" x14ac:dyDescent="0.35">
      <c r="V30015" s="17"/>
    </row>
    <row r="30016" spans="22:22" x14ac:dyDescent="0.35">
      <c r="V30016" s="17"/>
    </row>
    <row r="30017" spans="22:22" x14ac:dyDescent="0.35">
      <c r="V30017" s="17"/>
    </row>
    <row r="30018" spans="22:22" x14ac:dyDescent="0.35">
      <c r="V30018" s="17"/>
    </row>
    <row r="30019" spans="22:22" x14ac:dyDescent="0.35">
      <c r="V30019" s="17"/>
    </row>
    <row r="30020" spans="22:22" x14ac:dyDescent="0.35">
      <c r="V30020" s="17"/>
    </row>
    <row r="30021" spans="22:22" x14ac:dyDescent="0.35">
      <c r="V30021" s="17"/>
    </row>
    <row r="30022" spans="22:22" x14ac:dyDescent="0.35">
      <c r="V30022" s="17"/>
    </row>
    <row r="30023" spans="22:22" x14ac:dyDescent="0.35">
      <c r="V30023" s="17"/>
    </row>
    <row r="30024" spans="22:22" x14ac:dyDescent="0.35">
      <c r="V30024" s="17"/>
    </row>
    <row r="30025" spans="22:22" x14ac:dyDescent="0.35">
      <c r="V30025" s="17"/>
    </row>
    <row r="30026" spans="22:22" x14ac:dyDescent="0.35">
      <c r="V30026" s="17"/>
    </row>
    <row r="30027" spans="22:22" x14ac:dyDescent="0.35">
      <c r="V30027" s="17"/>
    </row>
    <row r="30028" spans="22:22" x14ac:dyDescent="0.35">
      <c r="V30028" s="17"/>
    </row>
    <row r="30029" spans="22:22" x14ac:dyDescent="0.35">
      <c r="V30029" s="17"/>
    </row>
    <row r="30030" spans="22:22" x14ac:dyDescent="0.35">
      <c r="V30030" s="17"/>
    </row>
    <row r="30031" spans="22:22" x14ac:dyDescent="0.35">
      <c r="V30031" s="17"/>
    </row>
    <row r="30032" spans="22:22" x14ac:dyDescent="0.35">
      <c r="V30032" s="17"/>
    </row>
    <row r="30033" spans="22:22" x14ac:dyDescent="0.35">
      <c r="V30033" s="17"/>
    </row>
    <row r="30034" spans="22:22" x14ac:dyDescent="0.35">
      <c r="V30034" s="17"/>
    </row>
    <row r="30035" spans="22:22" x14ac:dyDescent="0.35">
      <c r="V30035" s="17"/>
    </row>
    <row r="30036" spans="22:22" x14ac:dyDescent="0.35">
      <c r="V30036" s="17"/>
    </row>
    <row r="30037" spans="22:22" x14ac:dyDescent="0.35">
      <c r="V30037" s="17"/>
    </row>
    <row r="30038" spans="22:22" x14ac:dyDescent="0.35">
      <c r="V30038" s="17"/>
    </row>
    <row r="30039" spans="22:22" x14ac:dyDescent="0.35">
      <c r="V30039" s="17"/>
    </row>
    <row r="30040" spans="22:22" x14ac:dyDescent="0.35">
      <c r="V30040" s="17"/>
    </row>
    <row r="30041" spans="22:22" x14ac:dyDescent="0.35">
      <c r="V30041" s="17"/>
    </row>
    <row r="30042" spans="22:22" x14ac:dyDescent="0.35">
      <c r="V30042" s="17"/>
    </row>
    <row r="30043" spans="22:22" x14ac:dyDescent="0.35">
      <c r="V30043" s="17"/>
    </row>
    <row r="30044" spans="22:22" x14ac:dyDescent="0.35">
      <c r="V30044" s="17"/>
    </row>
    <row r="30045" spans="22:22" x14ac:dyDescent="0.35">
      <c r="V30045" s="17"/>
    </row>
    <row r="30046" spans="22:22" x14ac:dyDescent="0.35">
      <c r="V30046" s="17"/>
    </row>
    <row r="30047" spans="22:22" x14ac:dyDescent="0.35">
      <c r="V30047" s="17"/>
    </row>
    <row r="30048" spans="22:22" x14ac:dyDescent="0.35">
      <c r="V30048" s="17"/>
    </row>
    <row r="30049" spans="22:22" x14ac:dyDescent="0.35">
      <c r="V30049" s="17"/>
    </row>
    <row r="30050" spans="22:22" x14ac:dyDescent="0.35">
      <c r="V30050" s="17"/>
    </row>
    <row r="30051" spans="22:22" x14ac:dyDescent="0.35">
      <c r="V30051" s="17"/>
    </row>
    <row r="30052" spans="22:22" x14ac:dyDescent="0.35">
      <c r="V30052" s="17"/>
    </row>
    <row r="30053" spans="22:22" x14ac:dyDescent="0.35">
      <c r="V30053" s="17"/>
    </row>
    <row r="30054" spans="22:22" x14ac:dyDescent="0.35">
      <c r="V30054" s="17"/>
    </row>
    <row r="30055" spans="22:22" x14ac:dyDescent="0.35">
      <c r="V30055" s="17"/>
    </row>
    <row r="30056" spans="22:22" x14ac:dyDescent="0.35">
      <c r="V30056" s="17"/>
    </row>
    <row r="30057" spans="22:22" x14ac:dyDescent="0.35">
      <c r="V30057" s="17"/>
    </row>
    <row r="30058" spans="22:22" x14ac:dyDescent="0.35">
      <c r="V30058" s="17"/>
    </row>
    <row r="30059" spans="22:22" x14ac:dyDescent="0.35">
      <c r="V30059" s="17"/>
    </row>
    <row r="30060" spans="22:22" x14ac:dyDescent="0.35">
      <c r="V30060" s="17"/>
    </row>
    <row r="30061" spans="22:22" x14ac:dyDescent="0.35">
      <c r="V30061" s="17"/>
    </row>
    <row r="30062" spans="22:22" x14ac:dyDescent="0.35">
      <c r="V30062" s="17"/>
    </row>
    <row r="30063" spans="22:22" x14ac:dyDescent="0.35">
      <c r="V30063" s="17"/>
    </row>
    <row r="30064" spans="22:22" x14ac:dyDescent="0.35">
      <c r="V30064" s="17"/>
    </row>
    <row r="30065" spans="22:22" x14ac:dyDescent="0.35">
      <c r="V30065" s="17"/>
    </row>
    <row r="30066" spans="22:22" x14ac:dyDescent="0.35">
      <c r="V30066" s="17"/>
    </row>
    <row r="30067" spans="22:22" x14ac:dyDescent="0.35">
      <c r="V30067" s="17"/>
    </row>
    <row r="30068" spans="22:22" x14ac:dyDescent="0.35">
      <c r="V30068" s="17"/>
    </row>
    <row r="30069" spans="22:22" x14ac:dyDescent="0.35">
      <c r="V30069" s="17"/>
    </row>
    <row r="30070" spans="22:22" x14ac:dyDescent="0.35">
      <c r="V30070" s="17"/>
    </row>
    <row r="30071" spans="22:22" x14ac:dyDescent="0.35">
      <c r="V30071" s="17"/>
    </row>
    <row r="30072" spans="22:22" x14ac:dyDescent="0.35">
      <c r="V30072" s="17"/>
    </row>
    <row r="30073" spans="22:22" x14ac:dyDescent="0.35">
      <c r="V30073" s="17"/>
    </row>
    <row r="30074" spans="22:22" x14ac:dyDescent="0.35">
      <c r="V30074" s="17"/>
    </row>
    <row r="30075" spans="22:22" x14ac:dyDescent="0.35">
      <c r="V30075" s="17"/>
    </row>
    <row r="30076" spans="22:22" x14ac:dyDescent="0.35">
      <c r="V30076" s="17"/>
    </row>
    <row r="30077" spans="22:22" x14ac:dyDescent="0.35">
      <c r="V30077" s="17"/>
    </row>
    <row r="30078" spans="22:22" x14ac:dyDescent="0.35">
      <c r="V30078" s="17"/>
    </row>
    <row r="30079" spans="22:22" x14ac:dyDescent="0.35">
      <c r="V30079" s="17"/>
    </row>
    <row r="30080" spans="22:22" x14ac:dyDescent="0.35">
      <c r="V30080" s="17"/>
    </row>
    <row r="30081" spans="22:22" x14ac:dyDescent="0.35">
      <c r="V30081" s="17"/>
    </row>
    <row r="30082" spans="22:22" x14ac:dyDescent="0.35">
      <c r="V30082" s="17"/>
    </row>
    <row r="30083" spans="22:22" x14ac:dyDescent="0.35">
      <c r="V30083" s="17"/>
    </row>
    <row r="30084" spans="22:22" x14ac:dyDescent="0.35">
      <c r="V30084" s="17"/>
    </row>
    <row r="30085" spans="22:22" x14ac:dyDescent="0.35">
      <c r="V30085" s="17"/>
    </row>
    <row r="30086" spans="22:22" x14ac:dyDescent="0.35">
      <c r="V30086" s="17"/>
    </row>
    <row r="30087" spans="22:22" x14ac:dyDescent="0.35">
      <c r="V30087" s="17"/>
    </row>
    <row r="30088" spans="22:22" x14ac:dyDescent="0.35">
      <c r="V30088" s="17"/>
    </row>
    <row r="30089" spans="22:22" x14ac:dyDescent="0.35">
      <c r="V30089" s="17"/>
    </row>
    <row r="30090" spans="22:22" x14ac:dyDescent="0.35">
      <c r="V30090" s="17"/>
    </row>
    <row r="30091" spans="22:22" x14ac:dyDescent="0.35">
      <c r="V30091" s="17"/>
    </row>
    <row r="30092" spans="22:22" x14ac:dyDescent="0.35">
      <c r="V30092" s="17"/>
    </row>
    <row r="30093" spans="22:22" x14ac:dyDescent="0.35">
      <c r="V30093" s="17"/>
    </row>
    <row r="30094" spans="22:22" x14ac:dyDescent="0.35">
      <c r="V30094" s="17"/>
    </row>
    <row r="30095" spans="22:22" x14ac:dyDescent="0.35">
      <c r="V30095" s="17"/>
    </row>
    <row r="30096" spans="22:22" x14ac:dyDescent="0.35">
      <c r="V30096" s="17"/>
    </row>
    <row r="30097" spans="22:22" x14ac:dyDescent="0.35">
      <c r="V30097" s="17"/>
    </row>
    <row r="30098" spans="22:22" x14ac:dyDescent="0.35">
      <c r="V30098" s="17"/>
    </row>
    <row r="30099" spans="22:22" x14ac:dyDescent="0.35">
      <c r="V30099" s="17"/>
    </row>
    <row r="30100" spans="22:22" x14ac:dyDescent="0.35">
      <c r="V30100" s="17"/>
    </row>
    <row r="30101" spans="22:22" x14ac:dyDescent="0.35">
      <c r="V30101" s="17"/>
    </row>
    <row r="30102" spans="22:22" x14ac:dyDescent="0.35">
      <c r="V30102" s="17"/>
    </row>
    <row r="30103" spans="22:22" x14ac:dyDescent="0.35">
      <c r="V30103" s="17"/>
    </row>
    <row r="30104" spans="22:22" x14ac:dyDescent="0.35">
      <c r="V30104" s="17"/>
    </row>
    <row r="30105" spans="22:22" x14ac:dyDescent="0.35">
      <c r="V30105" s="17"/>
    </row>
    <row r="30106" spans="22:22" x14ac:dyDescent="0.35">
      <c r="V30106" s="17"/>
    </row>
    <row r="30107" spans="22:22" x14ac:dyDescent="0.35">
      <c r="V30107" s="17"/>
    </row>
    <row r="30108" spans="22:22" x14ac:dyDescent="0.35">
      <c r="V30108" s="17"/>
    </row>
    <row r="30109" spans="22:22" x14ac:dyDescent="0.35">
      <c r="V30109" s="17"/>
    </row>
    <row r="30110" spans="22:22" x14ac:dyDescent="0.35">
      <c r="V30110" s="17"/>
    </row>
    <row r="30111" spans="22:22" x14ac:dyDescent="0.35">
      <c r="V30111" s="17"/>
    </row>
    <row r="30112" spans="22:22" x14ac:dyDescent="0.35">
      <c r="V30112" s="17"/>
    </row>
    <row r="30113" spans="22:22" x14ac:dyDescent="0.35">
      <c r="V30113" s="17"/>
    </row>
    <row r="30114" spans="22:22" x14ac:dyDescent="0.35">
      <c r="V30114" s="17"/>
    </row>
    <row r="30115" spans="22:22" x14ac:dyDescent="0.35">
      <c r="V30115" s="17"/>
    </row>
    <row r="30116" spans="22:22" x14ac:dyDescent="0.35">
      <c r="V30116" s="17"/>
    </row>
    <row r="30117" spans="22:22" x14ac:dyDescent="0.35">
      <c r="V30117" s="17"/>
    </row>
    <row r="30118" spans="22:22" x14ac:dyDescent="0.35">
      <c r="V30118" s="17"/>
    </row>
    <row r="30119" spans="22:22" x14ac:dyDescent="0.35">
      <c r="V30119" s="17"/>
    </row>
    <row r="30120" spans="22:22" x14ac:dyDescent="0.35">
      <c r="V30120" s="17"/>
    </row>
    <row r="30121" spans="22:22" x14ac:dyDescent="0.35">
      <c r="V30121" s="17"/>
    </row>
    <row r="30122" spans="22:22" x14ac:dyDescent="0.35">
      <c r="V30122" s="17"/>
    </row>
    <row r="30123" spans="22:22" x14ac:dyDescent="0.35">
      <c r="V30123" s="17"/>
    </row>
    <row r="30124" spans="22:22" x14ac:dyDescent="0.35">
      <c r="V30124" s="17"/>
    </row>
    <row r="30125" spans="22:22" x14ac:dyDescent="0.35">
      <c r="V30125" s="17"/>
    </row>
    <row r="30126" spans="22:22" x14ac:dyDescent="0.35">
      <c r="V30126" s="17"/>
    </row>
    <row r="30127" spans="22:22" x14ac:dyDescent="0.35">
      <c r="V30127" s="17"/>
    </row>
    <row r="30128" spans="22:22" x14ac:dyDescent="0.35">
      <c r="V30128" s="17"/>
    </row>
    <row r="30129" spans="22:22" x14ac:dyDescent="0.35">
      <c r="V30129" s="17"/>
    </row>
    <row r="30130" spans="22:22" x14ac:dyDescent="0.35">
      <c r="V30130" s="17"/>
    </row>
    <row r="30131" spans="22:22" x14ac:dyDescent="0.35">
      <c r="V30131" s="17"/>
    </row>
    <row r="30132" spans="22:22" x14ac:dyDescent="0.35">
      <c r="V30132" s="17"/>
    </row>
    <row r="30133" spans="22:22" x14ac:dyDescent="0.35">
      <c r="V30133" s="17"/>
    </row>
    <row r="30134" spans="22:22" x14ac:dyDescent="0.35">
      <c r="V30134" s="17"/>
    </row>
    <row r="30135" spans="22:22" x14ac:dyDescent="0.35">
      <c r="V30135" s="17"/>
    </row>
    <row r="30136" spans="22:22" x14ac:dyDescent="0.35">
      <c r="V30136" s="17"/>
    </row>
    <row r="30137" spans="22:22" x14ac:dyDescent="0.35">
      <c r="V30137" s="17"/>
    </row>
    <row r="30138" spans="22:22" x14ac:dyDescent="0.35">
      <c r="V30138" s="17"/>
    </row>
    <row r="30139" spans="22:22" x14ac:dyDescent="0.35">
      <c r="V30139" s="17"/>
    </row>
    <row r="30140" spans="22:22" x14ac:dyDescent="0.35">
      <c r="V30140" s="17"/>
    </row>
    <row r="30141" spans="22:22" x14ac:dyDescent="0.35">
      <c r="V30141" s="17"/>
    </row>
    <row r="30142" spans="22:22" x14ac:dyDescent="0.35">
      <c r="V30142" s="17"/>
    </row>
    <row r="30143" spans="22:22" x14ac:dyDescent="0.35">
      <c r="V30143" s="17"/>
    </row>
    <row r="30144" spans="22:22" x14ac:dyDescent="0.35">
      <c r="V30144" s="17"/>
    </row>
    <row r="30145" spans="22:22" x14ac:dyDescent="0.35">
      <c r="V30145" s="17"/>
    </row>
    <row r="30146" spans="22:22" x14ac:dyDescent="0.35">
      <c r="V30146" s="17"/>
    </row>
    <row r="30147" spans="22:22" x14ac:dyDescent="0.35">
      <c r="V30147" s="17"/>
    </row>
    <row r="30148" spans="22:22" x14ac:dyDescent="0.35">
      <c r="V30148" s="17"/>
    </row>
    <row r="30149" spans="22:22" x14ac:dyDescent="0.35">
      <c r="V30149" s="17"/>
    </row>
    <row r="30150" spans="22:22" x14ac:dyDescent="0.35">
      <c r="V30150" s="17"/>
    </row>
    <row r="30151" spans="22:22" x14ac:dyDescent="0.35">
      <c r="V30151" s="17"/>
    </row>
    <row r="30152" spans="22:22" x14ac:dyDescent="0.35">
      <c r="V30152" s="17"/>
    </row>
    <row r="30153" spans="22:22" x14ac:dyDescent="0.35">
      <c r="V30153" s="17"/>
    </row>
    <row r="30154" spans="22:22" x14ac:dyDescent="0.35">
      <c r="V30154" s="17"/>
    </row>
    <row r="30155" spans="22:22" x14ac:dyDescent="0.35">
      <c r="V30155" s="17"/>
    </row>
    <row r="30156" spans="22:22" x14ac:dyDescent="0.35">
      <c r="V30156" s="17"/>
    </row>
    <row r="30157" spans="22:22" x14ac:dyDescent="0.35">
      <c r="V30157" s="17"/>
    </row>
    <row r="30158" spans="22:22" x14ac:dyDescent="0.35">
      <c r="V30158" s="17"/>
    </row>
    <row r="30159" spans="22:22" x14ac:dyDescent="0.35">
      <c r="V30159" s="17"/>
    </row>
    <row r="30160" spans="22:22" x14ac:dyDescent="0.35">
      <c r="V30160" s="17"/>
    </row>
    <row r="30161" spans="22:22" x14ac:dyDescent="0.35">
      <c r="V30161" s="17"/>
    </row>
    <row r="30162" spans="22:22" x14ac:dyDescent="0.35">
      <c r="V30162" s="17"/>
    </row>
    <row r="30163" spans="22:22" x14ac:dyDescent="0.35">
      <c r="V30163" s="17"/>
    </row>
    <row r="30164" spans="22:22" x14ac:dyDescent="0.35">
      <c r="V30164" s="17"/>
    </row>
    <row r="30165" spans="22:22" x14ac:dyDescent="0.35">
      <c r="V30165" s="17"/>
    </row>
    <row r="30166" spans="22:22" x14ac:dyDescent="0.35">
      <c r="V30166" s="17"/>
    </row>
    <row r="30167" spans="22:22" x14ac:dyDescent="0.35">
      <c r="V30167" s="17"/>
    </row>
    <row r="30168" spans="22:22" x14ac:dyDescent="0.35">
      <c r="V30168" s="17"/>
    </row>
    <row r="30169" spans="22:22" x14ac:dyDescent="0.35">
      <c r="V30169" s="17"/>
    </row>
    <row r="30170" spans="22:22" x14ac:dyDescent="0.35">
      <c r="V30170" s="17"/>
    </row>
    <row r="30171" spans="22:22" x14ac:dyDescent="0.35">
      <c r="V30171" s="17"/>
    </row>
    <row r="30172" spans="22:22" x14ac:dyDescent="0.35">
      <c r="V30172" s="17"/>
    </row>
    <row r="30173" spans="22:22" x14ac:dyDescent="0.35">
      <c r="V30173" s="17"/>
    </row>
    <row r="30174" spans="22:22" x14ac:dyDescent="0.35">
      <c r="V30174" s="17"/>
    </row>
    <row r="30175" spans="22:22" x14ac:dyDescent="0.35">
      <c r="V30175" s="17"/>
    </row>
    <row r="30176" spans="22:22" x14ac:dyDescent="0.35">
      <c r="V30176" s="17"/>
    </row>
    <row r="30177" spans="22:22" x14ac:dyDescent="0.35">
      <c r="V30177" s="17"/>
    </row>
    <row r="30178" spans="22:22" x14ac:dyDescent="0.35">
      <c r="V30178" s="17"/>
    </row>
    <row r="30179" spans="22:22" x14ac:dyDescent="0.35">
      <c r="V30179" s="17"/>
    </row>
    <row r="30180" spans="22:22" x14ac:dyDescent="0.35">
      <c r="V30180" s="17"/>
    </row>
    <row r="30181" spans="22:22" x14ac:dyDescent="0.35">
      <c r="V30181" s="17"/>
    </row>
    <row r="30182" spans="22:22" x14ac:dyDescent="0.35">
      <c r="V30182" s="17"/>
    </row>
    <row r="30183" spans="22:22" x14ac:dyDescent="0.35">
      <c r="V30183" s="17"/>
    </row>
    <row r="30184" spans="22:22" x14ac:dyDescent="0.35">
      <c r="V30184" s="17"/>
    </row>
    <row r="30185" spans="22:22" x14ac:dyDescent="0.35">
      <c r="V30185" s="17"/>
    </row>
    <row r="30186" spans="22:22" x14ac:dyDescent="0.35">
      <c r="V30186" s="17"/>
    </row>
    <row r="30187" spans="22:22" x14ac:dyDescent="0.35">
      <c r="V30187" s="17"/>
    </row>
    <row r="30188" spans="22:22" x14ac:dyDescent="0.35">
      <c r="V30188" s="17"/>
    </row>
    <row r="30189" spans="22:22" x14ac:dyDescent="0.35">
      <c r="V30189" s="17"/>
    </row>
    <row r="30190" spans="22:22" x14ac:dyDescent="0.35">
      <c r="V30190" s="17"/>
    </row>
    <row r="30191" spans="22:22" x14ac:dyDescent="0.35">
      <c r="V30191" s="17"/>
    </row>
    <row r="30192" spans="22:22" x14ac:dyDescent="0.35">
      <c r="V30192" s="17"/>
    </row>
    <row r="30193" spans="22:22" x14ac:dyDescent="0.35">
      <c r="V30193" s="17"/>
    </row>
    <row r="30194" spans="22:22" x14ac:dyDescent="0.35">
      <c r="V30194" s="17"/>
    </row>
    <row r="30195" spans="22:22" x14ac:dyDescent="0.35">
      <c r="V30195" s="17"/>
    </row>
    <row r="30196" spans="22:22" x14ac:dyDescent="0.35">
      <c r="V30196" s="17"/>
    </row>
    <row r="30197" spans="22:22" x14ac:dyDescent="0.35">
      <c r="V30197" s="17"/>
    </row>
    <row r="30198" spans="22:22" x14ac:dyDescent="0.35">
      <c r="V30198" s="17"/>
    </row>
    <row r="30199" spans="22:22" x14ac:dyDescent="0.35">
      <c r="V30199" s="17"/>
    </row>
    <row r="30200" spans="22:22" x14ac:dyDescent="0.35">
      <c r="V30200" s="17"/>
    </row>
    <row r="30201" spans="22:22" x14ac:dyDescent="0.35">
      <c r="V30201" s="17"/>
    </row>
    <row r="30202" spans="22:22" x14ac:dyDescent="0.35">
      <c r="V30202" s="17"/>
    </row>
    <row r="30203" spans="22:22" x14ac:dyDescent="0.35">
      <c r="V30203" s="17"/>
    </row>
    <row r="30204" spans="22:22" x14ac:dyDescent="0.35">
      <c r="V30204" s="17"/>
    </row>
    <row r="30205" spans="22:22" x14ac:dyDescent="0.35">
      <c r="V30205" s="17"/>
    </row>
    <row r="30206" spans="22:22" x14ac:dyDescent="0.35">
      <c r="V30206" s="17"/>
    </row>
    <row r="30207" spans="22:22" x14ac:dyDescent="0.35">
      <c r="V30207" s="17"/>
    </row>
    <row r="30208" spans="22:22" x14ac:dyDescent="0.35">
      <c r="V30208" s="17"/>
    </row>
    <row r="30209" spans="22:22" x14ac:dyDescent="0.35">
      <c r="V30209" s="17"/>
    </row>
    <row r="30210" spans="22:22" x14ac:dyDescent="0.35">
      <c r="V30210" s="17"/>
    </row>
    <row r="30211" spans="22:22" x14ac:dyDescent="0.35">
      <c r="V30211" s="17"/>
    </row>
    <row r="30212" spans="22:22" x14ac:dyDescent="0.35">
      <c r="V30212" s="17"/>
    </row>
    <row r="30213" spans="22:22" x14ac:dyDescent="0.35">
      <c r="V30213" s="17"/>
    </row>
    <row r="30214" spans="22:22" x14ac:dyDescent="0.35">
      <c r="V30214" s="17"/>
    </row>
    <row r="30215" spans="22:22" x14ac:dyDescent="0.35">
      <c r="V30215" s="17"/>
    </row>
    <row r="30216" spans="22:22" x14ac:dyDescent="0.35">
      <c r="V30216" s="17"/>
    </row>
    <row r="30217" spans="22:22" x14ac:dyDescent="0.35">
      <c r="V30217" s="17"/>
    </row>
    <row r="30218" spans="22:22" x14ac:dyDescent="0.35">
      <c r="V30218" s="17"/>
    </row>
    <row r="30219" spans="22:22" x14ac:dyDescent="0.35">
      <c r="V30219" s="17"/>
    </row>
    <row r="30220" spans="22:22" x14ac:dyDescent="0.35">
      <c r="V30220" s="17"/>
    </row>
    <row r="30221" spans="22:22" x14ac:dyDescent="0.35">
      <c r="V30221" s="17"/>
    </row>
    <row r="30222" spans="22:22" x14ac:dyDescent="0.35">
      <c r="V30222" s="17"/>
    </row>
    <row r="30223" spans="22:22" x14ac:dyDescent="0.35">
      <c r="V30223" s="17"/>
    </row>
    <row r="30224" spans="22:22" x14ac:dyDescent="0.35">
      <c r="V30224" s="17"/>
    </row>
    <row r="30225" spans="22:22" x14ac:dyDescent="0.35">
      <c r="V30225" s="17"/>
    </row>
    <row r="30226" spans="22:22" x14ac:dyDescent="0.35">
      <c r="V30226" s="17"/>
    </row>
    <row r="30227" spans="22:22" x14ac:dyDescent="0.35">
      <c r="V30227" s="17"/>
    </row>
    <row r="30228" spans="22:22" x14ac:dyDescent="0.35">
      <c r="V30228" s="17"/>
    </row>
    <row r="30229" spans="22:22" x14ac:dyDescent="0.35">
      <c r="V30229" s="17"/>
    </row>
    <row r="30230" spans="22:22" x14ac:dyDescent="0.35">
      <c r="V30230" s="17"/>
    </row>
    <row r="30231" spans="22:22" x14ac:dyDescent="0.35">
      <c r="V30231" s="17"/>
    </row>
    <row r="30232" spans="22:22" x14ac:dyDescent="0.35">
      <c r="V30232" s="17"/>
    </row>
    <row r="30233" spans="22:22" x14ac:dyDescent="0.35">
      <c r="V30233" s="17"/>
    </row>
    <row r="30234" spans="22:22" x14ac:dyDescent="0.35">
      <c r="V30234" s="17"/>
    </row>
    <row r="30235" spans="22:22" x14ac:dyDescent="0.35">
      <c r="V30235" s="17"/>
    </row>
    <row r="30236" spans="22:22" x14ac:dyDescent="0.35">
      <c r="V30236" s="17"/>
    </row>
    <row r="30237" spans="22:22" x14ac:dyDescent="0.35">
      <c r="V30237" s="17"/>
    </row>
    <row r="30238" spans="22:22" x14ac:dyDescent="0.35">
      <c r="V30238" s="17"/>
    </row>
    <row r="30239" spans="22:22" x14ac:dyDescent="0.35">
      <c r="V30239" s="17"/>
    </row>
    <row r="30240" spans="22:22" x14ac:dyDescent="0.35">
      <c r="V30240" s="17"/>
    </row>
    <row r="30241" spans="22:22" x14ac:dyDescent="0.35">
      <c r="V30241" s="17"/>
    </row>
    <row r="30242" spans="22:22" x14ac:dyDescent="0.35">
      <c r="V30242" s="17"/>
    </row>
    <row r="30243" spans="22:22" x14ac:dyDescent="0.35">
      <c r="V30243" s="17"/>
    </row>
    <row r="30244" spans="22:22" x14ac:dyDescent="0.35">
      <c r="V30244" s="17"/>
    </row>
    <row r="30245" spans="22:22" x14ac:dyDescent="0.35">
      <c r="V30245" s="17"/>
    </row>
    <row r="30246" spans="22:22" x14ac:dyDescent="0.35">
      <c r="V30246" s="17"/>
    </row>
    <row r="30247" spans="22:22" x14ac:dyDescent="0.35">
      <c r="V30247" s="17"/>
    </row>
    <row r="30248" spans="22:22" x14ac:dyDescent="0.35">
      <c r="V30248" s="17"/>
    </row>
    <row r="30249" spans="22:22" x14ac:dyDescent="0.35">
      <c r="V30249" s="17"/>
    </row>
    <row r="30250" spans="22:22" x14ac:dyDescent="0.35">
      <c r="V30250" s="17"/>
    </row>
    <row r="30251" spans="22:22" x14ac:dyDescent="0.35">
      <c r="V30251" s="17"/>
    </row>
    <row r="30252" spans="22:22" x14ac:dyDescent="0.35">
      <c r="V30252" s="17"/>
    </row>
    <row r="30253" spans="22:22" x14ac:dyDescent="0.35">
      <c r="V30253" s="17"/>
    </row>
    <row r="30254" spans="22:22" x14ac:dyDescent="0.35">
      <c r="V30254" s="17"/>
    </row>
    <row r="30255" spans="22:22" x14ac:dyDescent="0.35">
      <c r="V30255" s="17"/>
    </row>
    <row r="30256" spans="22:22" x14ac:dyDescent="0.35">
      <c r="V30256" s="17"/>
    </row>
    <row r="30257" spans="22:22" x14ac:dyDescent="0.35">
      <c r="V30257" s="17"/>
    </row>
    <row r="30258" spans="22:22" x14ac:dyDescent="0.35">
      <c r="V30258" s="17"/>
    </row>
    <row r="30259" spans="22:22" x14ac:dyDescent="0.35">
      <c r="V30259" s="17"/>
    </row>
    <row r="30260" spans="22:22" x14ac:dyDescent="0.35">
      <c r="V30260" s="17"/>
    </row>
    <row r="30261" spans="22:22" x14ac:dyDescent="0.35">
      <c r="V30261" s="17"/>
    </row>
    <row r="30262" spans="22:22" x14ac:dyDescent="0.35">
      <c r="V30262" s="17"/>
    </row>
    <row r="30263" spans="22:22" x14ac:dyDescent="0.35">
      <c r="V30263" s="17"/>
    </row>
    <row r="30264" spans="22:22" x14ac:dyDescent="0.35">
      <c r="V30264" s="17"/>
    </row>
    <row r="30265" spans="22:22" x14ac:dyDescent="0.35">
      <c r="V30265" s="17"/>
    </row>
    <row r="30266" spans="22:22" x14ac:dyDescent="0.35">
      <c r="V30266" s="17"/>
    </row>
    <row r="30267" spans="22:22" x14ac:dyDescent="0.35">
      <c r="V30267" s="17"/>
    </row>
    <row r="30268" spans="22:22" x14ac:dyDescent="0.35">
      <c r="V30268" s="17"/>
    </row>
    <row r="30269" spans="22:22" x14ac:dyDescent="0.35">
      <c r="V30269" s="17"/>
    </row>
    <row r="30270" spans="22:22" x14ac:dyDescent="0.35">
      <c r="V30270" s="17"/>
    </row>
    <row r="30271" spans="22:22" x14ac:dyDescent="0.35">
      <c r="V30271" s="17"/>
    </row>
    <row r="30272" spans="22:22" x14ac:dyDescent="0.35">
      <c r="V30272" s="17"/>
    </row>
    <row r="30273" spans="22:22" x14ac:dyDescent="0.35">
      <c r="V30273" s="17"/>
    </row>
    <row r="30274" spans="22:22" x14ac:dyDescent="0.35">
      <c r="V30274" s="17"/>
    </row>
    <row r="30275" spans="22:22" x14ac:dyDescent="0.35">
      <c r="V30275" s="17"/>
    </row>
    <row r="30276" spans="22:22" x14ac:dyDescent="0.35">
      <c r="V30276" s="17"/>
    </row>
    <row r="30277" spans="22:22" x14ac:dyDescent="0.35">
      <c r="V30277" s="17"/>
    </row>
    <row r="30278" spans="22:22" x14ac:dyDescent="0.35">
      <c r="V30278" s="17"/>
    </row>
    <row r="30279" spans="22:22" x14ac:dyDescent="0.35">
      <c r="V30279" s="17"/>
    </row>
    <row r="30280" spans="22:22" x14ac:dyDescent="0.35">
      <c r="V30280" s="17"/>
    </row>
    <row r="30281" spans="22:22" x14ac:dyDescent="0.35">
      <c r="V30281" s="17"/>
    </row>
    <row r="30282" spans="22:22" x14ac:dyDescent="0.35">
      <c r="V30282" s="17"/>
    </row>
    <row r="30283" spans="22:22" x14ac:dyDescent="0.35">
      <c r="V30283" s="17"/>
    </row>
    <row r="30284" spans="22:22" x14ac:dyDescent="0.35">
      <c r="V30284" s="17"/>
    </row>
    <row r="30285" spans="22:22" x14ac:dyDescent="0.35">
      <c r="V30285" s="17"/>
    </row>
    <row r="30286" spans="22:22" x14ac:dyDescent="0.35">
      <c r="V30286" s="17"/>
    </row>
    <row r="30287" spans="22:22" x14ac:dyDescent="0.35">
      <c r="V30287" s="17"/>
    </row>
    <row r="30288" spans="22:22" x14ac:dyDescent="0.35">
      <c r="V30288" s="17"/>
    </row>
    <row r="30289" spans="22:22" x14ac:dyDescent="0.35">
      <c r="V30289" s="17"/>
    </row>
    <row r="30290" spans="22:22" x14ac:dyDescent="0.35">
      <c r="V30290" s="17"/>
    </row>
    <row r="30291" spans="22:22" x14ac:dyDescent="0.35">
      <c r="V30291" s="17"/>
    </row>
    <row r="30292" spans="22:22" x14ac:dyDescent="0.35">
      <c r="V30292" s="17"/>
    </row>
    <row r="30293" spans="22:22" x14ac:dyDescent="0.35">
      <c r="V30293" s="17"/>
    </row>
    <row r="30294" spans="22:22" x14ac:dyDescent="0.35">
      <c r="V30294" s="17"/>
    </row>
    <row r="30295" spans="22:22" x14ac:dyDescent="0.35">
      <c r="V30295" s="17"/>
    </row>
    <row r="30296" spans="22:22" x14ac:dyDescent="0.35">
      <c r="V30296" s="17"/>
    </row>
    <row r="30297" spans="22:22" x14ac:dyDescent="0.35">
      <c r="V30297" s="17"/>
    </row>
    <row r="30298" spans="22:22" x14ac:dyDescent="0.35">
      <c r="V30298" s="17"/>
    </row>
    <row r="30299" spans="22:22" x14ac:dyDescent="0.35">
      <c r="V30299" s="17"/>
    </row>
    <row r="30300" spans="22:22" x14ac:dyDescent="0.35">
      <c r="V30300" s="17"/>
    </row>
    <row r="30301" spans="22:22" x14ac:dyDescent="0.35">
      <c r="V30301" s="17"/>
    </row>
    <row r="30302" spans="22:22" x14ac:dyDescent="0.35">
      <c r="V30302" s="17"/>
    </row>
    <row r="30303" spans="22:22" x14ac:dyDescent="0.35">
      <c r="V30303" s="17"/>
    </row>
    <row r="30304" spans="22:22" x14ac:dyDescent="0.35">
      <c r="V30304" s="17"/>
    </row>
    <row r="30305" spans="22:22" x14ac:dyDescent="0.35">
      <c r="V30305" s="17"/>
    </row>
    <row r="30306" spans="22:22" x14ac:dyDescent="0.35">
      <c r="V30306" s="17"/>
    </row>
    <row r="30307" spans="22:22" x14ac:dyDescent="0.35">
      <c r="V30307" s="17"/>
    </row>
    <row r="30308" spans="22:22" x14ac:dyDescent="0.35">
      <c r="V30308" s="17"/>
    </row>
    <row r="30309" spans="22:22" x14ac:dyDescent="0.35">
      <c r="V30309" s="17"/>
    </row>
    <row r="30310" spans="22:22" x14ac:dyDescent="0.35">
      <c r="V30310" s="17"/>
    </row>
    <row r="30311" spans="22:22" x14ac:dyDescent="0.35">
      <c r="V30311" s="17"/>
    </row>
    <row r="30312" spans="22:22" x14ac:dyDescent="0.35">
      <c r="V30312" s="17"/>
    </row>
    <row r="30313" spans="22:22" x14ac:dyDescent="0.35">
      <c r="V30313" s="17"/>
    </row>
    <row r="30314" spans="22:22" x14ac:dyDescent="0.35">
      <c r="V30314" s="17"/>
    </row>
    <row r="30315" spans="22:22" x14ac:dyDescent="0.35">
      <c r="V30315" s="17"/>
    </row>
    <row r="30316" spans="22:22" x14ac:dyDescent="0.35">
      <c r="V30316" s="17"/>
    </row>
    <row r="30317" spans="22:22" x14ac:dyDescent="0.35">
      <c r="V30317" s="17"/>
    </row>
    <row r="30318" spans="22:22" x14ac:dyDescent="0.35">
      <c r="V30318" s="17"/>
    </row>
    <row r="30319" spans="22:22" x14ac:dyDescent="0.35">
      <c r="V30319" s="17"/>
    </row>
    <row r="30320" spans="22:22" x14ac:dyDescent="0.35">
      <c r="V30320" s="17"/>
    </row>
    <row r="30321" spans="22:22" x14ac:dyDescent="0.35">
      <c r="V30321" s="17"/>
    </row>
    <row r="30322" spans="22:22" x14ac:dyDescent="0.35">
      <c r="V30322" s="17"/>
    </row>
    <row r="30323" spans="22:22" x14ac:dyDescent="0.35">
      <c r="V30323" s="17"/>
    </row>
    <row r="30324" spans="22:22" x14ac:dyDescent="0.35">
      <c r="V30324" s="17"/>
    </row>
    <row r="30325" spans="22:22" x14ac:dyDescent="0.35">
      <c r="V30325" s="17"/>
    </row>
    <row r="30326" spans="22:22" x14ac:dyDescent="0.35">
      <c r="V30326" s="17"/>
    </row>
    <row r="30327" spans="22:22" x14ac:dyDescent="0.35">
      <c r="V30327" s="17"/>
    </row>
    <row r="30328" spans="22:22" x14ac:dyDescent="0.35">
      <c r="V30328" s="17"/>
    </row>
    <row r="30329" spans="22:22" x14ac:dyDescent="0.35">
      <c r="V30329" s="17"/>
    </row>
    <row r="30330" spans="22:22" x14ac:dyDescent="0.35">
      <c r="V30330" s="17"/>
    </row>
    <row r="30331" spans="22:22" x14ac:dyDescent="0.35">
      <c r="V30331" s="17"/>
    </row>
    <row r="30332" spans="22:22" x14ac:dyDescent="0.35">
      <c r="V30332" s="17"/>
    </row>
    <row r="30333" spans="22:22" x14ac:dyDescent="0.35">
      <c r="V30333" s="17"/>
    </row>
    <row r="30334" spans="22:22" x14ac:dyDescent="0.35">
      <c r="V30334" s="17"/>
    </row>
    <row r="30335" spans="22:22" x14ac:dyDescent="0.35">
      <c r="V30335" s="17"/>
    </row>
    <row r="30336" spans="22:22" x14ac:dyDescent="0.35">
      <c r="V30336" s="17"/>
    </row>
    <row r="30337" spans="22:22" x14ac:dyDescent="0.35">
      <c r="V30337" s="17"/>
    </row>
    <row r="30338" spans="22:22" x14ac:dyDescent="0.35">
      <c r="V30338" s="17"/>
    </row>
    <row r="30339" spans="22:22" x14ac:dyDescent="0.35">
      <c r="V30339" s="17"/>
    </row>
    <row r="30340" spans="22:22" x14ac:dyDescent="0.35">
      <c r="V30340" s="17"/>
    </row>
    <row r="30341" spans="22:22" x14ac:dyDescent="0.35">
      <c r="V30341" s="17"/>
    </row>
    <row r="30342" spans="22:22" x14ac:dyDescent="0.35">
      <c r="V30342" s="17"/>
    </row>
    <row r="30343" spans="22:22" x14ac:dyDescent="0.35">
      <c r="V30343" s="17"/>
    </row>
    <row r="30344" spans="22:22" x14ac:dyDescent="0.35">
      <c r="V30344" s="17"/>
    </row>
    <row r="30345" spans="22:22" x14ac:dyDescent="0.35">
      <c r="V30345" s="17"/>
    </row>
    <row r="30346" spans="22:22" x14ac:dyDescent="0.35">
      <c r="V30346" s="17"/>
    </row>
    <row r="30347" spans="22:22" x14ac:dyDescent="0.35">
      <c r="V30347" s="17"/>
    </row>
    <row r="30348" spans="22:22" x14ac:dyDescent="0.35">
      <c r="V30348" s="17"/>
    </row>
    <row r="30349" spans="22:22" x14ac:dyDescent="0.35">
      <c r="V30349" s="17"/>
    </row>
    <row r="30350" spans="22:22" x14ac:dyDescent="0.35">
      <c r="V30350" s="17"/>
    </row>
    <row r="30351" spans="22:22" x14ac:dyDescent="0.35">
      <c r="V30351" s="17"/>
    </row>
    <row r="30352" spans="22:22" x14ac:dyDescent="0.35">
      <c r="V30352" s="17"/>
    </row>
    <row r="30353" spans="22:22" x14ac:dyDescent="0.35">
      <c r="V30353" s="17"/>
    </row>
    <row r="30354" spans="22:22" x14ac:dyDescent="0.35">
      <c r="V30354" s="17"/>
    </row>
    <row r="30355" spans="22:22" x14ac:dyDescent="0.35">
      <c r="V30355" s="17"/>
    </row>
    <row r="30356" spans="22:22" x14ac:dyDescent="0.35">
      <c r="V30356" s="17"/>
    </row>
    <row r="30357" spans="22:22" x14ac:dyDescent="0.35">
      <c r="V30357" s="17"/>
    </row>
    <row r="30358" spans="22:22" x14ac:dyDescent="0.35">
      <c r="V30358" s="17"/>
    </row>
    <row r="30359" spans="22:22" x14ac:dyDescent="0.35">
      <c r="V30359" s="17"/>
    </row>
    <row r="30360" spans="22:22" x14ac:dyDescent="0.35">
      <c r="V30360" s="17"/>
    </row>
    <row r="30361" spans="22:22" x14ac:dyDescent="0.35">
      <c r="V30361" s="17"/>
    </row>
    <row r="30362" spans="22:22" x14ac:dyDescent="0.35">
      <c r="V30362" s="17"/>
    </row>
    <row r="30363" spans="22:22" x14ac:dyDescent="0.35">
      <c r="V30363" s="17"/>
    </row>
    <row r="30364" spans="22:22" x14ac:dyDescent="0.35">
      <c r="V30364" s="17"/>
    </row>
    <row r="30365" spans="22:22" x14ac:dyDescent="0.35">
      <c r="V30365" s="17"/>
    </row>
    <row r="30366" spans="22:22" x14ac:dyDescent="0.35">
      <c r="V30366" s="17"/>
    </row>
    <row r="30367" spans="22:22" x14ac:dyDescent="0.35">
      <c r="V30367" s="17"/>
    </row>
    <row r="30368" spans="22:22" x14ac:dyDescent="0.35">
      <c r="V30368" s="17"/>
    </row>
    <row r="30369" spans="22:22" x14ac:dyDescent="0.35">
      <c r="V30369" s="17"/>
    </row>
    <row r="30370" spans="22:22" x14ac:dyDescent="0.35">
      <c r="V30370" s="17"/>
    </row>
    <row r="30371" spans="22:22" x14ac:dyDescent="0.35">
      <c r="V30371" s="17"/>
    </row>
    <row r="30372" spans="22:22" x14ac:dyDescent="0.35">
      <c r="V30372" s="17"/>
    </row>
    <row r="30373" spans="22:22" x14ac:dyDescent="0.35">
      <c r="V30373" s="17"/>
    </row>
    <row r="30374" spans="22:22" x14ac:dyDescent="0.35">
      <c r="V30374" s="17"/>
    </row>
    <row r="30375" spans="22:22" x14ac:dyDescent="0.35">
      <c r="V30375" s="17"/>
    </row>
    <row r="30376" spans="22:22" x14ac:dyDescent="0.35">
      <c r="V30376" s="17"/>
    </row>
    <row r="30377" spans="22:22" x14ac:dyDescent="0.35">
      <c r="V30377" s="17"/>
    </row>
    <row r="30378" spans="22:22" x14ac:dyDescent="0.35">
      <c r="V30378" s="17"/>
    </row>
    <row r="30379" spans="22:22" x14ac:dyDescent="0.35">
      <c r="V30379" s="17"/>
    </row>
    <row r="30380" spans="22:22" x14ac:dyDescent="0.35">
      <c r="V30380" s="17"/>
    </row>
    <row r="30381" spans="22:22" x14ac:dyDescent="0.35">
      <c r="V30381" s="17"/>
    </row>
    <row r="30382" spans="22:22" x14ac:dyDescent="0.35">
      <c r="V30382" s="17"/>
    </row>
    <row r="30383" spans="22:22" x14ac:dyDescent="0.35">
      <c r="V30383" s="17"/>
    </row>
    <row r="30384" spans="22:22" x14ac:dyDescent="0.35">
      <c r="V30384" s="17"/>
    </row>
    <row r="30385" spans="22:22" x14ac:dyDescent="0.35">
      <c r="V30385" s="17"/>
    </row>
    <row r="30386" spans="22:22" x14ac:dyDescent="0.35">
      <c r="V30386" s="17"/>
    </row>
    <row r="30387" spans="22:22" x14ac:dyDescent="0.35">
      <c r="V30387" s="17"/>
    </row>
    <row r="30388" spans="22:22" x14ac:dyDescent="0.35">
      <c r="V30388" s="17"/>
    </row>
    <row r="30389" spans="22:22" x14ac:dyDescent="0.35">
      <c r="V30389" s="17"/>
    </row>
    <row r="30390" spans="22:22" x14ac:dyDescent="0.35">
      <c r="V30390" s="17"/>
    </row>
    <row r="30391" spans="22:22" x14ac:dyDescent="0.35">
      <c r="V30391" s="17"/>
    </row>
    <row r="30392" spans="22:22" x14ac:dyDescent="0.35">
      <c r="V30392" s="17"/>
    </row>
    <row r="30393" spans="22:22" x14ac:dyDescent="0.35">
      <c r="V30393" s="17"/>
    </row>
    <row r="30394" spans="22:22" x14ac:dyDescent="0.35">
      <c r="V30394" s="17"/>
    </row>
    <row r="30395" spans="22:22" x14ac:dyDescent="0.35">
      <c r="V30395" s="17"/>
    </row>
    <row r="30396" spans="22:22" x14ac:dyDescent="0.35">
      <c r="V30396" s="17"/>
    </row>
    <row r="30397" spans="22:22" x14ac:dyDescent="0.35">
      <c r="V30397" s="17"/>
    </row>
    <row r="30398" spans="22:22" x14ac:dyDescent="0.35">
      <c r="V30398" s="17"/>
    </row>
    <row r="30399" spans="22:22" x14ac:dyDescent="0.35">
      <c r="V30399" s="17"/>
    </row>
    <row r="30400" spans="22:22" x14ac:dyDescent="0.35">
      <c r="V30400" s="17"/>
    </row>
    <row r="30401" spans="22:22" x14ac:dyDescent="0.35">
      <c r="V30401" s="17"/>
    </row>
    <row r="30402" spans="22:22" x14ac:dyDescent="0.35">
      <c r="V30402" s="17"/>
    </row>
    <row r="30403" spans="22:22" x14ac:dyDescent="0.35">
      <c r="V30403" s="17"/>
    </row>
    <row r="30404" spans="22:22" x14ac:dyDescent="0.35">
      <c r="V30404" s="17"/>
    </row>
    <row r="30405" spans="22:22" x14ac:dyDescent="0.35">
      <c r="V30405" s="17"/>
    </row>
    <row r="30406" spans="22:22" x14ac:dyDescent="0.35">
      <c r="V30406" s="17"/>
    </row>
    <row r="30407" spans="22:22" x14ac:dyDescent="0.35">
      <c r="V30407" s="17"/>
    </row>
    <row r="30408" spans="22:22" x14ac:dyDescent="0.35">
      <c r="V30408" s="17"/>
    </row>
    <row r="30409" spans="22:22" x14ac:dyDescent="0.35">
      <c r="V30409" s="17"/>
    </row>
    <row r="30410" spans="22:22" x14ac:dyDescent="0.35">
      <c r="V30410" s="17"/>
    </row>
    <row r="30411" spans="22:22" x14ac:dyDescent="0.35">
      <c r="V30411" s="17"/>
    </row>
    <row r="30412" spans="22:22" x14ac:dyDescent="0.35">
      <c r="V30412" s="17"/>
    </row>
    <row r="30413" spans="22:22" x14ac:dyDescent="0.35">
      <c r="V30413" s="17"/>
    </row>
    <row r="30414" spans="22:22" x14ac:dyDescent="0.35">
      <c r="V30414" s="17"/>
    </row>
    <row r="30415" spans="22:22" x14ac:dyDescent="0.35">
      <c r="V30415" s="17"/>
    </row>
    <row r="30416" spans="22:22" x14ac:dyDescent="0.35">
      <c r="V30416" s="17"/>
    </row>
    <row r="30417" spans="22:22" x14ac:dyDescent="0.35">
      <c r="V30417" s="17"/>
    </row>
    <row r="30418" spans="22:22" x14ac:dyDescent="0.35">
      <c r="V30418" s="17"/>
    </row>
    <row r="30419" spans="22:22" x14ac:dyDescent="0.35">
      <c r="V30419" s="17"/>
    </row>
    <row r="30420" spans="22:22" x14ac:dyDescent="0.35">
      <c r="V30420" s="17"/>
    </row>
    <row r="30421" spans="22:22" x14ac:dyDescent="0.35">
      <c r="V30421" s="17"/>
    </row>
    <row r="30422" spans="22:22" x14ac:dyDescent="0.35">
      <c r="V30422" s="17"/>
    </row>
    <row r="30423" spans="22:22" x14ac:dyDescent="0.35">
      <c r="V30423" s="17"/>
    </row>
    <row r="30424" spans="22:22" x14ac:dyDescent="0.35">
      <c r="V30424" s="17"/>
    </row>
    <row r="30425" spans="22:22" x14ac:dyDescent="0.35">
      <c r="V30425" s="17"/>
    </row>
    <row r="30426" spans="22:22" x14ac:dyDescent="0.35">
      <c r="V30426" s="17"/>
    </row>
    <row r="30427" spans="22:22" x14ac:dyDescent="0.35">
      <c r="V30427" s="17"/>
    </row>
    <row r="30428" spans="22:22" x14ac:dyDescent="0.35">
      <c r="V30428" s="17"/>
    </row>
    <row r="30429" spans="22:22" x14ac:dyDescent="0.35">
      <c r="V30429" s="17"/>
    </row>
    <row r="30430" spans="22:22" x14ac:dyDescent="0.35">
      <c r="V30430" s="17"/>
    </row>
    <row r="30431" spans="22:22" x14ac:dyDescent="0.35">
      <c r="V30431" s="17"/>
    </row>
    <row r="30432" spans="22:22" x14ac:dyDescent="0.35">
      <c r="V30432" s="17"/>
    </row>
    <row r="30433" spans="22:22" x14ac:dyDescent="0.35">
      <c r="V30433" s="17"/>
    </row>
    <row r="30434" spans="22:22" x14ac:dyDescent="0.35">
      <c r="V30434" s="17"/>
    </row>
    <row r="30435" spans="22:22" x14ac:dyDescent="0.35">
      <c r="V30435" s="17"/>
    </row>
    <row r="30436" spans="22:22" x14ac:dyDescent="0.35">
      <c r="V30436" s="17"/>
    </row>
    <row r="30437" spans="22:22" x14ac:dyDescent="0.35">
      <c r="V30437" s="17"/>
    </row>
    <row r="30438" spans="22:22" x14ac:dyDescent="0.35">
      <c r="V30438" s="17"/>
    </row>
    <row r="30439" spans="22:22" x14ac:dyDescent="0.35">
      <c r="V30439" s="17"/>
    </row>
    <row r="30440" spans="22:22" x14ac:dyDescent="0.35">
      <c r="V30440" s="17"/>
    </row>
    <row r="30441" spans="22:22" x14ac:dyDescent="0.35">
      <c r="V30441" s="17"/>
    </row>
    <row r="30442" spans="22:22" x14ac:dyDescent="0.35">
      <c r="V30442" s="17"/>
    </row>
    <row r="30443" spans="22:22" x14ac:dyDescent="0.35">
      <c r="V30443" s="17"/>
    </row>
    <row r="30444" spans="22:22" x14ac:dyDescent="0.35">
      <c r="V30444" s="17"/>
    </row>
    <row r="30445" spans="22:22" x14ac:dyDescent="0.35">
      <c r="V30445" s="17"/>
    </row>
    <row r="30446" spans="22:22" x14ac:dyDescent="0.35">
      <c r="V30446" s="17"/>
    </row>
    <row r="30447" spans="22:22" x14ac:dyDescent="0.35">
      <c r="V30447" s="17"/>
    </row>
    <row r="30448" spans="22:22" x14ac:dyDescent="0.35">
      <c r="V30448" s="17"/>
    </row>
    <row r="30449" spans="22:22" x14ac:dyDescent="0.35">
      <c r="V30449" s="17"/>
    </row>
    <row r="30450" spans="22:22" x14ac:dyDescent="0.35">
      <c r="V30450" s="17"/>
    </row>
    <row r="30451" spans="22:22" x14ac:dyDescent="0.35">
      <c r="V30451" s="17"/>
    </row>
    <row r="30452" spans="22:22" x14ac:dyDescent="0.35">
      <c r="V30452" s="17"/>
    </row>
    <row r="30453" spans="22:22" x14ac:dyDescent="0.35">
      <c r="V30453" s="17"/>
    </row>
    <row r="30454" spans="22:22" x14ac:dyDescent="0.35">
      <c r="V30454" s="17"/>
    </row>
    <row r="30455" spans="22:22" x14ac:dyDescent="0.35">
      <c r="V30455" s="17"/>
    </row>
    <row r="30456" spans="22:22" x14ac:dyDescent="0.35">
      <c r="V30456" s="17"/>
    </row>
    <row r="30457" spans="22:22" x14ac:dyDescent="0.35">
      <c r="V30457" s="17"/>
    </row>
    <row r="30458" spans="22:22" x14ac:dyDescent="0.35">
      <c r="V30458" s="17"/>
    </row>
    <row r="30459" spans="22:22" x14ac:dyDescent="0.35">
      <c r="V30459" s="17"/>
    </row>
    <row r="30460" spans="22:22" x14ac:dyDescent="0.35">
      <c r="V30460" s="17"/>
    </row>
    <row r="30461" spans="22:22" x14ac:dyDescent="0.35">
      <c r="V30461" s="17"/>
    </row>
    <row r="30462" spans="22:22" x14ac:dyDescent="0.35">
      <c r="V30462" s="17"/>
    </row>
    <row r="30463" spans="22:22" x14ac:dyDescent="0.35">
      <c r="V30463" s="17"/>
    </row>
    <row r="30464" spans="22:22" x14ac:dyDescent="0.35">
      <c r="V30464" s="17"/>
    </row>
    <row r="30465" spans="22:22" x14ac:dyDescent="0.35">
      <c r="V30465" s="17"/>
    </row>
    <row r="30466" spans="22:22" x14ac:dyDescent="0.35">
      <c r="V30466" s="17"/>
    </row>
    <row r="30467" spans="22:22" x14ac:dyDescent="0.35">
      <c r="V30467" s="17"/>
    </row>
    <row r="30468" spans="22:22" x14ac:dyDescent="0.35">
      <c r="V30468" s="17"/>
    </row>
    <row r="30469" spans="22:22" x14ac:dyDescent="0.35">
      <c r="V30469" s="17"/>
    </row>
    <row r="30470" spans="22:22" x14ac:dyDescent="0.35">
      <c r="V30470" s="17"/>
    </row>
    <row r="30471" spans="22:22" x14ac:dyDescent="0.35">
      <c r="V30471" s="17"/>
    </row>
    <row r="30472" spans="22:22" x14ac:dyDescent="0.35">
      <c r="V30472" s="17"/>
    </row>
    <row r="30473" spans="22:22" x14ac:dyDescent="0.35">
      <c r="V30473" s="17"/>
    </row>
    <row r="30474" spans="22:22" x14ac:dyDescent="0.35">
      <c r="V30474" s="17"/>
    </row>
    <row r="30475" spans="22:22" x14ac:dyDescent="0.35">
      <c r="V30475" s="17"/>
    </row>
    <row r="30476" spans="22:22" x14ac:dyDescent="0.35">
      <c r="V30476" s="17"/>
    </row>
    <row r="30477" spans="22:22" x14ac:dyDescent="0.35">
      <c r="V30477" s="17"/>
    </row>
    <row r="30478" spans="22:22" x14ac:dyDescent="0.35">
      <c r="V30478" s="17"/>
    </row>
    <row r="30479" spans="22:22" x14ac:dyDescent="0.35">
      <c r="V30479" s="17"/>
    </row>
    <row r="30480" spans="22:22" x14ac:dyDescent="0.35">
      <c r="V30480" s="17"/>
    </row>
    <row r="30481" spans="22:22" x14ac:dyDescent="0.35">
      <c r="V30481" s="17"/>
    </row>
    <row r="30482" spans="22:22" x14ac:dyDescent="0.35">
      <c r="V30482" s="17"/>
    </row>
    <row r="30483" spans="22:22" x14ac:dyDescent="0.35">
      <c r="V30483" s="17"/>
    </row>
    <row r="30484" spans="22:22" x14ac:dyDescent="0.35">
      <c r="V30484" s="17"/>
    </row>
    <row r="30485" spans="22:22" x14ac:dyDescent="0.35">
      <c r="V30485" s="17"/>
    </row>
    <row r="30486" spans="22:22" x14ac:dyDescent="0.35">
      <c r="V30486" s="17"/>
    </row>
    <row r="30487" spans="22:22" x14ac:dyDescent="0.35">
      <c r="V30487" s="17"/>
    </row>
    <row r="30488" spans="22:22" x14ac:dyDescent="0.35">
      <c r="V30488" s="17"/>
    </row>
    <row r="30489" spans="22:22" x14ac:dyDescent="0.35">
      <c r="V30489" s="17"/>
    </row>
    <row r="30490" spans="22:22" x14ac:dyDescent="0.35">
      <c r="V30490" s="17"/>
    </row>
    <row r="30491" spans="22:22" x14ac:dyDescent="0.35">
      <c r="V30491" s="17"/>
    </row>
    <row r="30492" spans="22:22" x14ac:dyDescent="0.35">
      <c r="V30492" s="17"/>
    </row>
    <row r="30493" spans="22:22" x14ac:dyDescent="0.35">
      <c r="V30493" s="17"/>
    </row>
    <row r="30494" spans="22:22" x14ac:dyDescent="0.35">
      <c r="V30494" s="17"/>
    </row>
    <row r="30495" spans="22:22" x14ac:dyDescent="0.35">
      <c r="V30495" s="17"/>
    </row>
    <row r="30496" spans="22:22" x14ac:dyDescent="0.35">
      <c r="V30496" s="17"/>
    </row>
    <row r="30497" spans="22:22" x14ac:dyDescent="0.35">
      <c r="V30497" s="17"/>
    </row>
    <row r="30498" spans="22:22" x14ac:dyDescent="0.35">
      <c r="V30498" s="17"/>
    </row>
    <row r="30499" spans="22:22" x14ac:dyDescent="0.35">
      <c r="V30499" s="17"/>
    </row>
    <row r="30500" spans="22:22" x14ac:dyDescent="0.35">
      <c r="V30500" s="17"/>
    </row>
    <row r="30501" spans="22:22" x14ac:dyDescent="0.35">
      <c r="V30501" s="17"/>
    </row>
    <row r="30502" spans="22:22" x14ac:dyDescent="0.35">
      <c r="V30502" s="17"/>
    </row>
    <row r="30503" spans="22:22" x14ac:dyDescent="0.35">
      <c r="V30503" s="17"/>
    </row>
    <row r="30504" spans="22:22" x14ac:dyDescent="0.35">
      <c r="V30504" s="17"/>
    </row>
    <row r="30505" spans="22:22" x14ac:dyDescent="0.35">
      <c r="V30505" s="17"/>
    </row>
    <row r="30506" spans="22:22" x14ac:dyDescent="0.35">
      <c r="V30506" s="17"/>
    </row>
    <row r="30507" spans="22:22" x14ac:dyDescent="0.35">
      <c r="V30507" s="17"/>
    </row>
    <row r="30508" spans="22:22" x14ac:dyDescent="0.35">
      <c r="V30508" s="17"/>
    </row>
    <row r="30509" spans="22:22" x14ac:dyDescent="0.35">
      <c r="V30509" s="17"/>
    </row>
    <row r="30510" spans="22:22" x14ac:dyDescent="0.35">
      <c r="V30510" s="17"/>
    </row>
    <row r="30511" spans="22:22" x14ac:dyDescent="0.35">
      <c r="V30511" s="17"/>
    </row>
    <row r="30512" spans="22:22" x14ac:dyDescent="0.35">
      <c r="V30512" s="17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  <row r="52968" spans="22:22" x14ac:dyDescent="0.35">
      <c r="V52968" s="17"/>
    </row>
    <row r="52969" spans="22:22" x14ac:dyDescent="0.35">
      <c r="V52969" s="17"/>
    </row>
    <row r="52970" spans="22:22" x14ac:dyDescent="0.35">
      <c r="V52970" s="17"/>
    </row>
    <row r="52971" spans="22:22" x14ac:dyDescent="0.35">
      <c r="V52971" s="17"/>
    </row>
    <row r="52972" spans="22:22" x14ac:dyDescent="0.35">
      <c r="V52972" s="17"/>
    </row>
    <row r="52973" spans="22:22" x14ac:dyDescent="0.35">
      <c r="V52973" s="17"/>
    </row>
    <row r="52974" spans="22:22" x14ac:dyDescent="0.35">
      <c r="V52974" s="17"/>
    </row>
    <row r="52975" spans="22:22" x14ac:dyDescent="0.35">
      <c r="V52975" s="17"/>
    </row>
    <row r="52976" spans="22:22" x14ac:dyDescent="0.35">
      <c r="V52976" s="17"/>
    </row>
    <row r="52977" spans="22:22" x14ac:dyDescent="0.35">
      <c r="V52977" s="17"/>
    </row>
    <row r="52978" spans="22:22" x14ac:dyDescent="0.35">
      <c r="V52978" s="17"/>
    </row>
    <row r="52979" spans="22:22" x14ac:dyDescent="0.35">
      <c r="V52979" s="17"/>
    </row>
    <row r="52980" spans="22:22" x14ac:dyDescent="0.35">
      <c r="V52980" s="17"/>
    </row>
    <row r="52981" spans="22:22" x14ac:dyDescent="0.35">
      <c r="V52981" s="17"/>
    </row>
    <row r="52982" spans="22:22" x14ac:dyDescent="0.35">
      <c r="V52982" s="17"/>
    </row>
    <row r="52983" spans="22:22" x14ac:dyDescent="0.35">
      <c r="V52983" s="17"/>
    </row>
    <row r="52984" spans="22:22" x14ac:dyDescent="0.35">
      <c r="V52984" s="17"/>
    </row>
    <row r="52985" spans="22:22" x14ac:dyDescent="0.35">
      <c r="V52985" s="17"/>
    </row>
    <row r="52986" spans="22:22" x14ac:dyDescent="0.35">
      <c r="V52986" s="17"/>
    </row>
    <row r="52987" spans="22:22" x14ac:dyDescent="0.35">
      <c r="V52987" s="17"/>
    </row>
    <row r="52988" spans="22:22" x14ac:dyDescent="0.35">
      <c r="V52988" s="17"/>
    </row>
    <row r="52989" spans="22:22" x14ac:dyDescent="0.35">
      <c r="V52989" s="17"/>
    </row>
    <row r="52990" spans="22:22" x14ac:dyDescent="0.35">
      <c r="V52990" s="17"/>
    </row>
    <row r="52991" spans="22:22" x14ac:dyDescent="0.35">
      <c r="V52991" s="17"/>
    </row>
    <row r="52992" spans="22:22" x14ac:dyDescent="0.35">
      <c r="V52992" s="17"/>
    </row>
    <row r="52993" spans="22:22" x14ac:dyDescent="0.35">
      <c r="V52993" s="17"/>
    </row>
    <row r="52994" spans="22:22" x14ac:dyDescent="0.35">
      <c r="V52994" s="17"/>
    </row>
    <row r="52995" spans="22:22" x14ac:dyDescent="0.35">
      <c r="V52995" s="17"/>
    </row>
    <row r="52996" spans="22:22" x14ac:dyDescent="0.35">
      <c r="V52996" s="17"/>
    </row>
    <row r="52997" spans="22:22" x14ac:dyDescent="0.35">
      <c r="V52997" s="17"/>
    </row>
    <row r="52998" spans="22:22" x14ac:dyDescent="0.35">
      <c r="V52998" s="17"/>
    </row>
    <row r="52999" spans="22:22" x14ac:dyDescent="0.35">
      <c r="V52999" s="17"/>
    </row>
    <row r="53000" spans="22:22" x14ac:dyDescent="0.35">
      <c r="V53000" s="17"/>
    </row>
    <row r="53001" spans="22:22" x14ac:dyDescent="0.35">
      <c r="V53001" s="17"/>
    </row>
    <row r="53002" spans="22:22" x14ac:dyDescent="0.35">
      <c r="V53002" s="17"/>
    </row>
    <row r="53003" spans="22:22" x14ac:dyDescent="0.35">
      <c r="V53003" s="17"/>
    </row>
    <row r="53004" spans="22:22" x14ac:dyDescent="0.35">
      <c r="V53004" s="17"/>
    </row>
    <row r="53005" spans="22:22" x14ac:dyDescent="0.35">
      <c r="V53005" s="17"/>
    </row>
    <row r="53006" spans="22:22" x14ac:dyDescent="0.35">
      <c r="V53006" s="17"/>
    </row>
    <row r="53007" spans="22:22" x14ac:dyDescent="0.35">
      <c r="V53007" s="17"/>
    </row>
    <row r="53008" spans="22:22" x14ac:dyDescent="0.35">
      <c r="V53008" s="17"/>
    </row>
    <row r="53009" spans="22:22" x14ac:dyDescent="0.35">
      <c r="V53009" s="17"/>
    </row>
    <row r="53010" spans="22:22" x14ac:dyDescent="0.35">
      <c r="V53010" s="17"/>
    </row>
    <row r="53011" spans="22:22" x14ac:dyDescent="0.35">
      <c r="V53011" s="17"/>
    </row>
    <row r="53012" spans="22:22" x14ac:dyDescent="0.35">
      <c r="V53012" s="17"/>
    </row>
    <row r="53013" spans="22:22" x14ac:dyDescent="0.35">
      <c r="V53013" s="17"/>
    </row>
    <row r="53014" spans="22:22" x14ac:dyDescent="0.35">
      <c r="V53014" s="17"/>
    </row>
    <row r="53015" spans="22:22" x14ac:dyDescent="0.35">
      <c r="V53015" s="17"/>
    </row>
    <row r="53016" spans="22:22" x14ac:dyDescent="0.35">
      <c r="V53016" s="17"/>
    </row>
    <row r="53017" spans="22:22" x14ac:dyDescent="0.35">
      <c r="V53017" s="17"/>
    </row>
    <row r="53018" spans="22:22" x14ac:dyDescent="0.35">
      <c r="V53018" s="17"/>
    </row>
    <row r="53019" spans="22:22" x14ac:dyDescent="0.35">
      <c r="V53019" s="17"/>
    </row>
    <row r="53020" spans="22:22" x14ac:dyDescent="0.35">
      <c r="V53020" s="17"/>
    </row>
    <row r="53021" spans="22:22" x14ac:dyDescent="0.35">
      <c r="V53021" s="17"/>
    </row>
    <row r="53022" spans="22:22" x14ac:dyDescent="0.35">
      <c r="V53022" s="17"/>
    </row>
    <row r="53023" spans="22:22" x14ac:dyDescent="0.35">
      <c r="V53023" s="17"/>
    </row>
    <row r="53024" spans="22:22" x14ac:dyDescent="0.35">
      <c r="V53024" s="17"/>
    </row>
    <row r="53025" spans="22:22" x14ac:dyDescent="0.35">
      <c r="V53025" s="17"/>
    </row>
    <row r="53026" spans="22:22" x14ac:dyDescent="0.35">
      <c r="V53026" s="17"/>
    </row>
    <row r="53027" spans="22:22" x14ac:dyDescent="0.35">
      <c r="V53027" s="17"/>
    </row>
    <row r="53028" spans="22:22" x14ac:dyDescent="0.35">
      <c r="V53028" s="17"/>
    </row>
    <row r="53029" spans="22:22" x14ac:dyDescent="0.35">
      <c r="V53029" s="17"/>
    </row>
    <row r="53030" spans="22:22" x14ac:dyDescent="0.35">
      <c r="V53030" s="17"/>
    </row>
    <row r="53031" spans="22:22" x14ac:dyDescent="0.35">
      <c r="V53031" s="17"/>
    </row>
    <row r="53032" spans="22:22" x14ac:dyDescent="0.35">
      <c r="V53032" s="17"/>
    </row>
    <row r="53033" spans="22:22" x14ac:dyDescent="0.35">
      <c r="V53033" s="17"/>
    </row>
    <row r="53034" spans="22:22" x14ac:dyDescent="0.35">
      <c r="V53034" s="17"/>
    </row>
    <row r="53035" spans="22:22" x14ac:dyDescent="0.35">
      <c r="V53035" s="17"/>
    </row>
    <row r="53036" spans="22:22" x14ac:dyDescent="0.35">
      <c r="V53036" s="17"/>
    </row>
    <row r="53037" spans="22:22" x14ac:dyDescent="0.35">
      <c r="V53037" s="17"/>
    </row>
    <row r="53038" spans="22:22" x14ac:dyDescent="0.35">
      <c r="V53038" s="17"/>
    </row>
    <row r="53039" spans="22:22" x14ac:dyDescent="0.35">
      <c r="V53039" s="17"/>
    </row>
    <row r="53040" spans="22:22" x14ac:dyDescent="0.35">
      <c r="V53040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8755-ED52-40B0-AF53-D1D9F64345E0}">
  <sheetPr>
    <tabColor theme="6" tint="-0.249977111117893"/>
  </sheetPr>
  <dimension ref="A1:BPH20"/>
  <sheetViews>
    <sheetView zoomScaleNormal="100" workbookViewId="0">
      <pane xSplit="4" ySplit="8" topLeftCell="AP9" activePane="bottomRight" state="frozen"/>
      <selection pane="topRight" activeCell="E1" sqref="E1"/>
      <selection pane="bottomLeft" activeCell="A9" sqref="A9"/>
      <selection pane="bottomRight" activeCell="BB28" sqref="BB28"/>
    </sheetView>
  </sheetViews>
  <sheetFormatPr defaultRowHeight="14.5" x14ac:dyDescent="0.35"/>
  <cols>
    <col min="3" max="3" width="15.7265625" bestFit="1" customWidth="1"/>
    <col min="6" max="56" width="14.6328125" customWidth="1"/>
  </cols>
  <sheetData>
    <row r="1" spans="1:1776" s="55" customFormat="1" ht="23" x14ac:dyDescent="0.5">
      <c r="A1" s="62" t="s">
        <v>116</v>
      </c>
      <c r="B1" s="58"/>
    </row>
    <row r="2" spans="1:1776" s="55" customFormat="1" x14ac:dyDescent="0.35">
      <c r="B2" s="58"/>
    </row>
    <row r="3" spans="1:1776" s="55" customFormat="1" x14ac:dyDescent="0.35">
      <c r="B3" s="58"/>
    </row>
    <row r="4" spans="1:1776" s="55" customFormat="1" ht="20" x14ac:dyDescent="0.4">
      <c r="A4" s="34" t="s">
        <v>119</v>
      </c>
      <c r="B4" s="58"/>
    </row>
    <row r="5" spans="1:1776" s="55" customFormat="1" x14ac:dyDescent="0.35">
      <c r="A5" s="36"/>
      <c r="B5" s="58"/>
    </row>
    <row r="6" spans="1:1776" s="55" customFormat="1" x14ac:dyDescent="0.35">
      <c r="A6" s="36"/>
      <c r="B6" s="58" t="s">
        <v>237</v>
      </c>
    </row>
    <row r="7" spans="1:1776" s="31" customFormat="1" x14ac:dyDescent="0.35">
      <c r="F7" s="31">
        <v>1971</v>
      </c>
      <c r="G7" s="31">
        <f t="shared" ref="G7:Y7" si="0">F7+1</f>
        <v>1972</v>
      </c>
      <c r="H7" s="31">
        <f t="shared" si="0"/>
        <v>1973</v>
      </c>
      <c r="I7" s="31">
        <f t="shared" si="0"/>
        <v>1974</v>
      </c>
      <c r="J7" s="31">
        <f t="shared" si="0"/>
        <v>1975</v>
      </c>
      <c r="K7" s="31">
        <f t="shared" si="0"/>
        <v>1976</v>
      </c>
      <c r="L7" s="31">
        <f t="shared" si="0"/>
        <v>1977</v>
      </c>
      <c r="M7" s="31">
        <f t="shared" si="0"/>
        <v>1978</v>
      </c>
      <c r="N7" s="31">
        <f t="shared" si="0"/>
        <v>1979</v>
      </c>
      <c r="O7" s="31">
        <f t="shared" si="0"/>
        <v>1980</v>
      </c>
      <c r="P7" s="31">
        <f t="shared" si="0"/>
        <v>1981</v>
      </c>
      <c r="Q7" s="31">
        <f t="shared" si="0"/>
        <v>1982</v>
      </c>
      <c r="R7" s="31">
        <f t="shared" si="0"/>
        <v>1983</v>
      </c>
      <c r="S7" s="31">
        <f t="shared" si="0"/>
        <v>1984</v>
      </c>
      <c r="T7" s="31">
        <f t="shared" si="0"/>
        <v>1985</v>
      </c>
      <c r="U7" s="31">
        <f t="shared" si="0"/>
        <v>1986</v>
      </c>
      <c r="V7" s="31">
        <f t="shared" si="0"/>
        <v>1987</v>
      </c>
      <c r="W7" s="31">
        <f t="shared" si="0"/>
        <v>1988</v>
      </c>
      <c r="X7" s="31">
        <f t="shared" si="0"/>
        <v>1989</v>
      </c>
      <c r="Y7" s="31">
        <f t="shared" si="0"/>
        <v>1990</v>
      </c>
      <c r="Z7" s="31">
        <v>1991</v>
      </c>
      <c r="AA7" s="31">
        <v>1992</v>
      </c>
      <c r="AB7" s="31">
        <v>1993</v>
      </c>
      <c r="AC7" s="31">
        <v>1994</v>
      </c>
      <c r="AD7" s="31">
        <v>1995</v>
      </c>
      <c r="AE7" s="31">
        <v>1996</v>
      </c>
      <c r="AF7" s="31">
        <v>1997</v>
      </c>
      <c r="AG7" s="31">
        <v>1998</v>
      </c>
      <c r="AH7" s="31">
        <v>1999</v>
      </c>
      <c r="AI7" s="31">
        <v>2000</v>
      </c>
      <c r="AJ7" s="31">
        <v>2001</v>
      </c>
      <c r="AK7" s="31">
        <v>2002</v>
      </c>
      <c r="AL7" s="31">
        <v>2003</v>
      </c>
      <c r="AM7" s="31">
        <v>2004</v>
      </c>
      <c r="AN7" s="31">
        <v>2005</v>
      </c>
      <c r="AO7" s="31">
        <v>2006</v>
      </c>
      <c r="AP7" s="31">
        <v>2007</v>
      </c>
      <c r="AQ7" s="31">
        <v>2008</v>
      </c>
      <c r="AR7" s="31">
        <v>2009</v>
      </c>
      <c r="AS7" s="31">
        <v>2010</v>
      </c>
      <c r="AT7" s="31">
        <f t="shared" ref="AT7:BA7" si="1">AS7+1</f>
        <v>2011</v>
      </c>
      <c r="AU7" s="31">
        <f t="shared" si="1"/>
        <v>2012</v>
      </c>
      <c r="AV7" s="31">
        <f t="shared" si="1"/>
        <v>2013</v>
      </c>
      <c r="AW7" s="31">
        <f t="shared" si="1"/>
        <v>2014</v>
      </c>
      <c r="AX7" s="31">
        <f t="shared" si="1"/>
        <v>2015</v>
      </c>
      <c r="AY7" s="31">
        <f t="shared" si="1"/>
        <v>2016</v>
      </c>
      <c r="AZ7" s="31">
        <f t="shared" si="1"/>
        <v>2017</v>
      </c>
      <c r="BA7" s="31">
        <f t="shared" si="1"/>
        <v>2018</v>
      </c>
      <c r="BB7" s="31">
        <v>2019</v>
      </c>
      <c r="BC7" s="31">
        <v>2020</v>
      </c>
      <c r="BD7" s="31">
        <v>2021</v>
      </c>
      <c r="BE7" s="95"/>
      <c r="BF7" s="95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</row>
    <row r="8" spans="1:1776" s="26" customFormat="1" x14ac:dyDescent="0.35">
      <c r="A8" s="63"/>
      <c r="B8" s="61"/>
      <c r="C8" s="26" t="s">
        <v>234</v>
      </c>
      <c r="D8" s="72" t="s">
        <v>92</v>
      </c>
      <c r="F8" s="72" t="s">
        <v>218</v>
      </c>
      <c r="G8" s="72" t="s">
        <v>218</v>
      </c>
      <c r="H8" s="72" t="s">
        <v>218</v>
      </c>
      <c r="I8" s="72" t="s">
        <v>218</v>
      </c>
      <c r="J8" s="72" t="s">
        <v>218</v>
      </c>
      <c r="K8" s="72" t="s">
        <v>218</v>
      </c>
      <c r="L8" s="72" t="s">
        <v>218</v>
      </c>
      <c r="M8" s="72" t="s">
        <v>218</v>
      </c>
      <c r="N8" s="72" t="s">
        <v>218</v>
      </c>
      <c r="O8" s="72" t="s">
        <v>218</v>
      </c>
      <c r="P8" s="72" t="s">
        <v>218</v>
      </c>
      <c r="Q8" s="72" t="s">
        <v>218</v>
      </c>
      <c r="R8" s="72" t="s">
        <v>218</v>
      </c>
      <c r="S8" s="72" t="s">
        <v>218</v>
      </c>
      <c r="T8" s="72" t="s">
        <v>218</v>
      </c>
      <c r="U8" s="72" t="s">
        <v>218</v>
      </c>
      <c r="V8" s="72" t="s">
        <v>218</v>
      </c>
      <c r="W8" s="72" t="s">
        <v>218</v>
      </c>
      <c r="X8" s="72" t="s">
        <v>218</v>
      </c>
      <c r="Y8" s="72" t="s">
        <v>218</v>
      </c>
      <c r="Z8" s="72" t="s">
        <v>218</v>
      </c>
      <c r="AA8" s="55">
        <f>'UGA FAO - Data, Land Cover'!H3</f>
        <v>14.8925</v>
      </c>
      <c r="AB8" s="55">
        <f>'UGA FAO - Data, Land Cover'!I3</f>
        <v>15.1831</v>
      </c>
      <c r="AC8" s="55">
        <f>'UGA FAO - Data, Land Cover'!J3</f>
        <v>15.508599999999999</v>
      </c>
      <c r="AD8" s="55">
        <f>'UGA FAO - Data, Land Cover'!K3</f>
        <v>15.834099999999999</v>
      </c>
      <c r="AE8" s="55">
        <f>'UGA FAO - Data, Land Cover'!L3</f>
        <v>16.142199999999999</v>
      </c>
      <c r="AF8" s="55">
        <f>'UGA FAO - Data, Land Cover'!M3</f>
        <v>16.4619</v>
      </c>
      <c r="AG8" s="55">
        <f>'UGA FAO - Data, Land Cover'!N3</f>
        <v>16.7409</v>
      </c>
      <c r="AH8" s="55">
        <f>'UGA FAO - Data, Land Cover'!O3</f>
        <v>17.0548</v>
      </c>
      <c r="AI8" s="55">
        <f>'UGA FAO - Data, Land Cover'!P3</f>
        <v>17.351299999999998</v>
      </c>
      <c r="AJ8" s="55">
        <f>'UGA FAO - Data, Land Cover'!Q3</f>
        <v>21.873699999999999</v>
      </c>
      <c r="AK8" s="55">
        <f>'UGA FAO - Data, Land Cover'!R3</f>
        <v>24.1755</v>
      </c>
      <c r="AL8" s="55">
        <f>'UGA FAO - Data, Land Cover'!S3</f>
        <v>26.7681</v>
      </c>
      <c r="AM8" s="55">
        <f>'UGA FAO - Data, Land Cover'!T3</f>
        <v>29.075800000000001</v>
      </c>
      <c r="AN8" s="55">
        <f>'UGA FAO - Data, Land Cover'!U3</f>
        <v>31.116099999999999</v>
      </c>
      <c r="AO8" s="55">
        <f>'UGA FAO - Data, Land Cover'!V3</f>
        <v>32.697099999999999</v>
      </c>
      <c r="AP8" s="55">
        <f>'UGA FAO - Data, Land Cover'!W3</f>
        <v>34.336399999999998</v>
      </c>
      <c r="AQ8" s="55">
        <f>'UGA FAO - Data, Land Cover'!X3</f>
        <v>35.673299999999998</v>
      </c>
      <c r="AR8" s="55">
        <f>'UGA FAO - Data, Land Cover'!Y3</f>
        <v>36.812600000000003</v>
      </c>
      <c r="AS8" s="55">
        <f>'UGA FAO - Data, Land Cover'!Z3</f>
        <v>37.864699999999999</v>
      </c>
      <c r="AT8" s="55">
        <f>'UGA FAO - Data, Land Cover'!AA3</f>
        <v>38.783200000000001</v>
      </c>
      <c r="AU8" s="55">
        <f>'UGA FAO - Data, Land Cover'!AB3</f>
        <v>40.021299999999997</v>
      </c>
      <c r="AV8" s="55">
        <f>'UGA FAO - Data, Land Cover'!AC3</f>
        <v>41.846499999999999</v>
      </c>
      <c r="AW8" s="55">
        <f>'UGA FAO - Data, Land Cover'!AD3</f>
        <v>43.787999999999997</v>
      </c>
      <c r="AX8" s="55">
        <f>'UGA FAO - Data, Land Cover'!AE3</f>
        <v>44.799399999999999</v>
      </c>
      <c r="AY8" s="55">
        <f>'UGA FAO - Data, Land Cover'!AF3</f>
        <v>44.9099</v>
      </c>
      <c r="AZ8" s="55">
        <f>'UGA FAO - Data, Land Cover'!AG3</f>
        <v>45.0261</v>
      </c>
      <c r="BA8" s="55">
        <f>'UGA FAO - Data, Land Cover'!AH3</f>
        <v>45.078499999999998</v>
      </c>
      <c r="BB8" s="72" t="s">
        <v>218</v>
      </c>
      <c r="BC8" s="72" t="s">
        <v>218</v>
      </c>
      <c r="BD8" s="72" t="s">
        <v>218</v>
      </c>
    </row>
    <row r="9" spans="1:1776" s="26" customFormat="1" x14ac:dyDescent="0.35">
      <c r="A9" s="63"/>
      <c r="B9" s="61"/>
      <c r="C9" s="26" t="s">
        <v>234</v>
      </c>
      <c r="D9" s="72" t="s">
        <v>55</v>
      </c>
      <c r="F9" s="72" t="s">
        <v>269</v>
      </c>
      <c r="G9" s="72" t="s">
        <v>269</v>
      </c>
      <c r="H9" s="72" t="s">
        <v>269</v>
      </c>
      <c r="I9" s="72" t="s">
        <v>269</v>
      </c>
      <c r="J9" s="72" t="s">
        <v>269</v>
      </c>
      <c r="K9" s="72" t="s">
        <v>269</v>
      </c>
      <c r="L9" s="72" t="s">
        <v>269</v>
      </c>
      <c r="M9" s="72" t="s">
        <v>269</v>
      </c>
      <c r="N9" s="72" t="s">
        <v>269</v>
      </c>
      <c r="O9" s="72" t="s">
        <v>269</v>
      </c>
      <c r="P9" s="72" t="s">
        <v>269</v>
      </c>
      <c r="Q9" s="72" t="s">
        <v>269</v>
      </c>
      <c r="R9" s="72" t="s">
        <v>269</v>
      </c>
      <c r="S9" s="72" t="s">
        <v>269</v>
      </c>
      <c r="T9" s="72" t="s">
        <v>269</v>
      </c>
      <c r="U9" s="72" t="s">
        <v>269</v>
      </c>
      <c r="V9" s="72" t="s">
        <v>269</v>
      </c>
      <c r="W9" s="72" t="s">
        <v>269</v>
      </c>
      <c r="X9" s="72" t="s">
        <v>269</v>
      </c>
      <c r="Y9" s="72" t="s">
        <v>269</v>
      </c>
      <c r="Z9" s="72" t="s">
        <v>269</v>
      </c>
      <c r="AA9" s="26">
        <f t="shared" ref="AA9:BA9" si="2">AA8*10000000</f>
        <v>148925000</v>
      </c>
      <c r="AB9" s="26">
        <f t="shared" si="2"/>
        <v>151831000</v>
      </c>
      <c r="AC9" s="26">
        <f t="shared" si="2"/>
        <v>155086000</v>
      </c>
      <c r="AD9" s="26">
        <f t="shared" si="2"/>
        <v>158341000</v>
      </c>
      <c r="AE9" s="26">
        <f t="shared" si="2"/>
        <v>161422000</v>
      </c>
      <c r="AF9" s="26">
        <f t="shared" si="2"/>
        <v>164619000</v>
      </c>
      <c r="AG9" s="26">
        <f t="shared" si="2"/>
        <v>167409000</v>
      </c>
      <c r="AH9" s="26">
        <f t="shared" si="2"/>
        <v>170548000</v>
      </c>
      <c r="AI9" s="26">
        <f t="shared" si="2"/>
        <v>173512999.99999997</v>
      </c>
      <c r="AJ9" s="26">
        <f t="shared" si="2"/>
        <v>218737000</v>
      </c>
      <c r="AK9" s="26">
        <f t="shared" si="2"/>
        <v>241755000</v>
      </c>
      <c r="AL9" s="26">
        <f t="shared" si="2"/>
        <v>267681000</v>
      </c>
      <c r="AM9" s="26">
        <f t="shared" si="2"/>
        <v>290758000</v>
      </c>
      <c r="AN9" s="26">
        <f t="shared" si="2"/>
        <v>311161000</v>
      </c>
      <c r="AO9" s="26">
        <f t="shared" si="2"/>
        <v>326971000</v>
      </c>
      <c r="AP9" s="26">
        <f t="shared" si="2"/>
        <v>343364000</v>
      </c>
      <c r="AQ9" s="26">
        <f t="shared" si="2"/>
        <v>356733000</v>
      </c>
      <c r="AR9" s="26">
        <f t="shared" si="2"/>
        <v>368126000.00000006</v>
      </c>
      <c r="AS9" s="26">
        <f t="shared" si="2"/>
        <v>378647000</v>
      </c>
      <c r="AT9" s="26">
        <f t="shared" si="2"/>
        <v>387832000</v>
      </c>
      <c r="AU9" s="26">
        <f t="shared" si="2"/>
        <v>400212999.99999994</v>
      </c>
      <c r="AV9" s="26">
        <f t="shared" si="2"/>
        <v>418465000</v>
      </c>
      <c r="AW9" s="26">
        <f t="shared" si="2"/>
        <v>437879999.99999994</v>
      </c>
      <c r="AX9" s="26">
        <f t="shared" si="2"/>
        <v>447994000</v>
      </c>
      <c r="AY9" s="26">
        <f t="shared" si="2"/>
        <v>449099000</v>
      </c>
      <c r="AZ9" s="26">
        <f t="shared" si="2"/>
        <v>450261000</v>
      </c>
      <c r="BA9" s="26">
        <f t="shared" si="2"/>
        <v>450785000</v>
      </c>
      <c r="BB9" s="72" t="s">
        <v>269</v>
      </c>
      <c r="BC9" s="72" t="s">
        <v>269</v>
      </c>
      <c r="BD9" s="72" t="s">
        <v>269</v>
      </c>
    </row>
    <row r="10" spans="1:1776" s="26" customFormat="1" x14ac:dyDescent="0.35">
      <c r="A10" s="63"/>
      <c r="B10" s="61"/>
      <c r="C10" s="26" t="s">
        <v>235</v>
      </c>
      <c r="D10" s="72" t="s">
        <v>238</v>
      </c>
      <c r="F10" s="26">
        <f>'UGA - Output, LPJmL NPPo'!B100</f>
        <v>671.2929416211698</v>
      </c>
      <c r="G10" s="26">
        <f>'UGA - Output, LPJmL NPPo'!C100</f>
        <v>758.8658897530114</v>
      </c>
      <c r="H10" s="26">
        <f>'UGA - Output, LPJmL NPPo'!D100</f>
        <v>687.74721866991138</v>
      </c>
      <c r="I10" s="26">
        <f>'UGA - Output, LPJmL NPPo'!E100</f>
        <v>717.37940737774693</v>
      </c>
      <c r="J10" s="26">
        <f>'UGA - Output, LPJmL NPPo'!F100</f>
        <v>749.82293789489495</v>
      </c>
      <c r="K10" s="26">
        <f>'UGA - Output, LPJmL NPPo'!G100</f>
        <v>740.64665551660244</v>
      </c>
      <c r="L10" s="26">
        <f>'UGA - Output, LPJmL NPPo'!H100</f>
        <v>844.60342147187851</v>
      </c>
      <c r="M10" s="26">
        <f>'UGA - Output, LPJmL NPPo'!I100</f>
        <v>832.57496453989631</v>
      </c>
      <c r="N10" s="26">
        <f>'UGA - Output, LPJmL NPPo'!J100</f>
        <v>674.8242366408291</v>
      </c>
      <c r="O10" s="26">
        <f>'UGA - Output, LPJmL NPPo'!K100</f>
        <v>637.83446057716321</v>
      </c>
      <c r="P10" s="26">
        <f>'UGA - Output, LPJmL NPPo'!L100</f>
        <v>744.72597073955683</v>
      </c>
      <c r="Q10" s="26">
        <f>'UGA - Output, LPJmL NPPo'!M100</f>
        <v>736.77786569356078</v>
      </c>
      <c r="R10" s="26">
        <f>'UGA - Output, LPJmL NPPo'!N100</f>
        <v>649.36685549982667</v>
      </c>
      <c r="S10" s="26">
        <f>'UGA - Output, LPJmL NPPo'!O100</f>
        <v>654.53730989726591</v>
      </c>
      <c r="T10" s="26">
        <f>'UGA - Output, LPJmL NPPo'!P100</f>
        <v>784.43716197873528</v>
      </c>
      <c r="U10" s="26">
        <f>'UGA - Output, LPJmL NPPo'!Q100</f>
        <v>701.43749478179882</v>
      </c>
      <c r="V10" s="26">
        <f>'UGA - Output, LPJmL NPPo'!R100</f>
        <v>703.72864553769739</v>
      </c>
      <c r="W10" s="26">
        <f>'UGA - Output, LPJmL NPPo'!S100</f>
        <v>832.94244569192529</v>
      </c>
      <c r="X10" s="26">
        <f>'UGA - Output, LPJmL NPPo'!T100</f>
        <v>760.76392277508364</v>
      </c>
      <c r="Y10" s="26">
        <f>'UGA - Output, LPJmL NPPo'!U100</f>
        <v>808.13762530897725</v>
      </c>
      <c r="Z10" s="26">
        <f>'UGA - Output, LPJmL NPPo'!V100</f>
        <v>791.4127544427156</v>
      </c>
      <c r="AA10" s="26">
        <f>'UGA - Output, LPJmL NPPo'!W100</f>
        <v>718.15322380986743</v>
      </c>
      <c r="AB10" s="26">
        <f>'UGA - Output, LPJmL NPPo'!X100</f>
        <v>701.25766178111905</v>
      </c>
      <c r="AC10" s="26">
        <f>'UGA - Output, LPJmL NPPo'!Y100</f>
        <v>812.01850633001766</v>
      </c>
      <c r="AD10" s="26">
        <f>'UGA - Output, LPJmL NPPo'!Z100</f>
        <v>774.52465692651913</v>
      </c>
      <c r="AE10" s="26">
        <f>'UGA - Output, LPJmL NPPo'!AA100</f>
        <v>852.53913929729993</v>
      </c>
      <c r="AF10" s="26">
        <f>'UGA - Output, LPJmL NPPo'!AB100</f>
        <v>689.18901110225443</v>
      </c>
      <c r="AG10" s="26">
        <f>'UGA - Output, LPJmL NPPo'!AC100</f>
        <v>819.65461014002392</v>
      </c>
      <c r="AH10" s="26">
        <f>'UGA - Output, LPJmL NPPo'!AD100</f>
        <v>786.2788254362647</v>
      </c>
      <c r="AI10" s="26">
        <f>'UGA - Output, LPJmL NPPo'!AE100</f>
        <v>714.06450738622652</v>
      </c>
      <c r="AJ10" s="26">
        <f>'UGA - Output, LPJmL NPPo'!AF100</f>
        <v>851.93524573150637</v>
      </c>
      <c r="AK10" s="26">
        <f>'UGA - Output, LPJmL NPPo'!AG100</f>
        <v>753.55688214811505</v>
      </c>
      <c r="AL10" s="26">
        <f>'UGA - Output, LPJmL NPPo'!AH100</f>
        <v>749.62760252392673</v>
      </c>
      <c r="AM10" s="26">
        <f>'UGA - Output, LPJmL NPPo'!AI100</f>
        <v>767.25633656505306</v>
      </c>
      <c r="AN10" s="26">
        <f>'UGA - Output, LPJmL NPPo'!AJ100</f>
        <v>657.25422133889492</v>
      </c>
      <c r="AO10" s="26">
        <f>'UGA - Output, LPJmL NPPo'!AK100</f>
        <v>770.5846138503457</v>
      </c>
      <c r="AP10" s="26">
        <f>'UGA - Output, LPJmL NPPo'!AL100</f>
        <v>777.6271850207338</v>
      </c>
      <c r="AQ10" s="26">
        <f>'UGA - Output, LPJmL NPPo'!AM100</f>
        <v>801.74543045939379</v>
      </c>
      <c r="AR10" s="26">
        <f>'UGA - Output, LPJmL NPPo'!AN100</f>
        <v>519.22509975785056</v>
      </c>
      <c r="AS10" s="26">
        <f>'UGA - Output, LPJmL NPPo'!AO100</f>
        <v>616.02932638393531</v>
      </c>
      <c r="AT10" s="72" t="s">
        <v>218</v>
      </c>
      <c r="AU10" s="72" t="s">
        <v>218</v>
      </c>
      <c r="AV10" s="72" t="s">
        <v>218</v>
      </c>
      <c r="AW10" s="72" t="s">
        <v>218</v>
      </c>
      <c r="AX10" s="72" t="s">
        <v>218</v>
      </c>
      <c r="AY10" s="72" t="s">
        <v>218</v>
      </c>
      <c r="AZ10" s="72" t="s">
        <v>218</v>
      </c>
      <c r="BA10" s="72" t="s">
        <v>218</v>
      </c>
      <c r="BB10" s="72" t="s">
        <v>218</v>
      </c>
      <c r="BC10" s="72" t="s">
        <v>218</v>
      </c>
      <c r="BD10" s="72" t="s">
        <v>218</v>
      </c>
    </row>
    <row r="11" spans="1:1776" s="26" customFormat="1" ht="29" x14ac:dyDescent="0.35">
      <c r="A11" s="63"/>
      <c r="B11" s="61"/>
      <c r="C11" s="93" t="s">
        <v>236</v>
      </c>
      <c r="D11" s="72" t="s">
        <v>239</v>
      </c>
      <c r="F11" s="72" t="s">
        <v>269</v>
      </c>
      <c r="G11" s="72" t="s">
        <v>269</v>
      </c>
      <c r="H11" s="72" t="s">
        <v>269</v>
      </c>
      <c r="I11" s="72" t="s">
        <v>269</v>
      </c>
      <c r="J11" s="72" t="s">
        <v>269</v>
      </c>
      <c r="K11" s="72" t="s">
        <v>269</v>
      </c>
      <c r="L11" s="72" t="s">
        <v>269</v>
      </c>
      <c r="M11" s="72" t="s">
        <v>269</v>
      </c>
      <c r="N11" s="72" t="s">
        <v>269</v>
      </c>
      <c r="O11" s="72" t="s">
        <v>269</v>
      </c>
      <c r="P11" s="72" t="s">
        <v>269</v>
      </c>
      <c r="Q11" s="72" t="s">
        <v>269</v>
      </c>
      <c r="R11" s="72" t="s">
        <v>269</v>
      </c>
      <c r="S11" s="72" t="s">
        <v>269</v>
      </c>
      <c r="T11" s="72" t="s">
        <v>269</v>
      </c>
      <c r="U11" s="72" t="s">
        <v>269</v>
      </c>
      <c r="V11" s="72" t="s">
        <v>269</v>
      </c>
      <c r="W11" s="72" t="s">
        <v>269</v>
      </c>
      <c r="X11" s="72" t="s">
        <v>269</v>
      </c>
      <c r="Y11" s="72" t="s">
        <v>269</v>
      </c>
      <c r="Z11" s="72" t="s">
        <v>269</v>
      </c>
      <c r="AA11" s="26">
        <f t="shared" ref="AA11:AS11" si="3">AA10*AA9</f>
        <v>106950968855.88451</v>
      </c>
      <c r="AB11" s="26">
        <f t="shared" si="3"/>
        <v>106472652045.88908</v>
      </c>
      <c r="AC11" s="26">
        <f t="shared" si="3"/>
        <v>125932702072.69711</v>
      </c>
      <c r="AD11" s="26">
        <f t="shared" si="3"/>
        <v>122639008702.40196</v>
      </c>
      <c r="AE11" s="26">
        <f t="shared" si="3"/>
        <v>137618572943.64874</v>
      </c>
      <c r="AF11" s="26">
        <f t="shared" si="3"/>
        <v>113453605818.64203</v>
      </c>
      <c r="AG11" s="26">
        <f t="shared" si="3"/>
        <v>137217558628.93126</v>
      </c>
      <c r="AH11" s="26">
        <f t="shared" si="3"/>
        <v>134098281120.50407</v>
      </c>
      <c r="AI11" s="26">
        <f t="shared" si="3"/>
        <v>123899474870.10631</v>
      </c>
      <c r="AJ11" s="26">
        <f t="shared" si="3"/>
        <v>186349759845.57251</v>
      </c>
      <c r="AK11" s="26">
        <f t="shared" si="3"/>
        <v>182176144043.71756</v>
      </c>
      <c r="AL11" s="26">
        <f t="shared" si="3"/>
        <v>200661066271.20724</v>
      </c>
      <c r="AM11" s="26">
        <f t="shared" si="3"/>
        <v>223085917906.98169</v>
      </c>
      <c r="AN11" s="26">
        <f t="shared" si="3"/>
        <v>204511880766.03189</v>
      </c>
      <c r="AO11" s="26">
        <f t="shared" si="3"/>
        <v>251958821775.26138</v>
      </c>
      <c r="AP11" s="26">
        <f t="shared" si="3"/>
        <v>267009180757.45923</v>
      </c>
      <c r="AQ11" s="26">
        <f t="shared" si="3"/>
        <v>286009052644.07092</v>
      </c>
      <c r="AR11" s="26">
        <f t="shared" si="3"/>
        <v>191140259073.45853</v>
      </c>
      <c r="AS11" s="26">
        <f t="shared" si="3"/>
        <v>233257656347.29794</v>
      </c>
      <c r="AT11" s="72" t="s">
        <v>269</v>
      </c>
      <c r="AU11" s="72" t="s">
        <v>269</v>
      </c>
      <c r="AV11" s="72" t="s">
        <v>269</v>
      </c>
      <c r="AW11" s="72" t="s">
        <v>269</v>
      </c>
      <c r="AX11" s="72" t="s">
        <v>269</v>
      </c>
      <c r="AY11" s="72" t="s">
        <v>269</v>
      </c>
      <c r="AZ11" s="72" t="s">
        <v>269</v>
      </c>
      <c r="BA11" s="72" t="s">
        <v>269</v>
      </c>
      <c r="BB11" s="72" t="s">
        <v>269</v>
      </c>
      <c r="BC11" s="72" t="s">
        <v>269</v>
      </c>
      <c r="BD11" s="72" t="s">
        <v>269</v>
      </c>
    </row>
    <row r="12" spans="1:1776" s="26" customFormat="1" x14ac:dyDescent="0.35">
      <c r="A12" s="63"/>
      <c r="B12" s="61"/>
      <c r="D12" s="72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</row>
    <row r="13" spans="1:1776" s="55" customFormat="1" x14ac:dyDescent="0.35">
      <c r="A13" s="36"/>
      <c r="B13" s="58"/>
      <c r="C13" s="103" t="s">
        <v>118</v>
      </c>
      <c r="D13" s="103" t="s">
        <v>92</v>
      </c>
      <c r="E13" s="103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1776" s="55" customFormat="1" x14ac:dyDescent="0.35">
      <c r="A14" s="36"/>
      <c r="B14" s="58"/>
      <c r="C14" s="103" t="s">
        <v>118</v>
      </c>
      <c r="D14" s="105" t="s">
        <v>55</v>
      </c>
      <c r="E14" s="103"/>
      <c r="F14" s="104">
        <f>F13*10000000</f>
        <v>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1776" s="55" customFormat="1" x14ac:dyDescent="0.35">
      <c r="A15" s="36"/>
      <c r="B15" s="58"/>
      <c r="C15" s="104" t="s">
        <v>240</v>
      </c>
      <c r="D15" s="106">
        <v>0.5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1776" s="26" customFormat="1" x14ac:dyDescent="0.35">
      <c r="A16" s="63"/>
      <c r="B16" s="61"/>
      <c r="C16" s="104" t="s">
        <v>235</v>
      </c>
      <c r="D16" s="105" t="s">
        <v>238</v>
      </c>
      <c r="E16" s="104"/>
      <c r="F16" s="104" t="e">
        <f>'UGA - HANPP Ann Crops'!#REF!</f>
        <v>#REF!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4"/>
      <c r="BC16" s="104"/>
      <c r="BD16" s="104"/>
    </row>
    <row r="17" spans="1:56" s="26" customFormat="1" ht="29" x14ac:dyDescent="0.35">
      <c r="A17" s="63"/>
      <c r="B17" s="61"/>
      <c r="C17" s="107" t="s">
        <v>236</v>
      </c>
      <c r="D17" s="105" t="s">
        <v>239</v>
      </c>
      <c r="E17" s="104"/>
      <c r="F17" s="104" t="e">
        <f>F16*F15</f>
        <v>#REF!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4"/>
      <c r="BC17" s="104"/>
      <c r="BD17" s="104"/>
    </row>
    <row r="18" spans="1:56" s="55" customFormat="1" x14ac:dyDescent="0.35">
      <c r="A18" s="36"/>
      <c r="B18" s="58"/>
    </row>
    <row r="19" spans="1:56" s="50" customFormat="1" ht="16" thickBot="1" x14ac:dyDescent="0.4">
      <c r="A19" s="47"/>
      <c r="B19" s="48" t="s">
        <v>241</v>
      </c>
      <c r="C19" s="47"/>
      <c r="D19" s="47"/>
      <c r="E19" s="47"/>
      <c r="F19" s="108" t="s">
        <v>269</v>
      </c>
      <c r="G19" s="108" t="s">
        <v>269</v>
      </c>
      <c r="H19" s="108" t="s">
        <v>269</v>
      </c>
      <c r="I19" s="108" t="s">
        <v>269</v>
      </c>
      <c r="J19" s="108" t="s">
        <v>269</v>
      </c>
      <c r="K19" s="108" t="s">
        <v>269</v>
      </c>
      <c r="L19" s="108" t="s">
        <v>269</v>
      </c>
      <c r="M19" s="108" t="s">
        <v>269</v>
      </c>
      <c r="N19" s="108" t="s">
        <v>269</v>
      </c>
      <c r="O19" s="108" t="s">
        <v>269</v>
      </c>
      <c r="P19" s="108" t="s">
        <v>269</v>
      </c>
      <c r="Q19" s="108" t="s">
        <v>269</v>
      </c>
      <c r="R19" s="108" t="s">
        <v>269</v>
      </c>
      <c r="S19" s="108" t="s">
        <v>269</v>
      </c>
      <c r="T19" s="108" t="s">
        <v>269</v>
      </c>
      <c r="U19" s="108" t="s">
        <v>269</v>
      </c>
      <c r="V19" s="108" t="s">
        <v>269</v>
      </c>
      <c r="W19" s="108" t="s">
        <v>269</v>
      </c>
      <c r="X19" s="108" t="s">
        <v>269</v>
      </c>
      <c r="Y19" s="108" t="s">
        <v>269</v>
      </c>
      <c r="Z19" s="108" t="s">
        <v>269</v>
      </c>
      <c r="AA19" s="49">
        <f t="shared" ref="AA19:AS19" si="4">(AA11+AA17)/1000000</f>
        <v>106950.96885588451</v>
      </c>
      <c r="AB19" s="49">
        <f t="shared" si="4"/>
        <v>106472.65204588909</v>
      </c>
      <c r="AC19" s="49">
        <f t="shared" si="4"/>
        <v>125932.70207269711</v>
      </c>
      <c r="AD19" s="49">
        <f t="shared" si="4"/>
        <v>122639.00870240196</v>
      </c>
      <c r="AE19" s="49">
        <f t="shared" si="4"/>
        <v>137618.57294364873</v>
      </c>
      <c r="AF19" s="49">
        <f t="shared" si="4"/>
        <v>113453.60581864203</v>
      </c>
      <c r="AG19" s="49">
        <f t="shared" si="4"/>
        <v>137217.55862893126</v>
      </c>
      <c r="AH19" s="49">
        <f t="shared" si="4"/>
        <v>134098.28112050408</v>
      </c>
      <c r="AI19" s="49">
        <f t="shared" si="4"/>
        <v>123899.47487010631</v>
      </c>
      <c r="AJ19" s="49">
        <f t="shared" si="4"/>
        <v>186349.75984557252</v>
      </c>
      <c r="AK19" s="49">
        <f t="shared" si="4"/>
        <v>182176.14404371756</v>
      </c>
      <c r="AL19" s="49">
        <f t="shared" si="4"/>
        <v>200661.06627120724</v>
      </c>
      <c r="AM19" s="49">
        <f t="shared" si="4"/>
        <v>223085.91790698169</v>
      </c>
      <c r="AN19" s="49">
        <f t="shared" si="4"/>
        <v>204511.88076603189</v>
      </c>
      <c r="AO19" s="49">
        <f t="shared" si="4"/>
        <v>251958.82177526137</v>
      </c>
      <c r="AP19" s="49">
        <f t="shared" si="4"/>
        <v>267009.18075745925</v>
      </c>
      <c r="AQ19" s="49">
        <f t="shared" si="4"/>
        <v>286009.05264407094</v>
      </c>
      <c r="AR19" s="49">
        <f t="shared" si="4"/>
        <v>191140.25907345852</v>
      </c>
      <c r="AS19" s="49">
        <f t="shared" si="4"/>
        <v>233257.65634729795</v>
      </c>
      <c r="AT19" s="108" t="s">
        <v>269</v>
      </c>
      <c r="AU19" s="108" t="s">
        <v>269</v>
      </c>
      <c r="AV19" s="108" t="s">
        <v>269</v>
      </c>
      <c r="AW19" s="108" t="s">
        <v>269</v>
      </c>
      <c r="AX19" s="108" t="s">
        <v>269</v>
      </c>
      <c r="AY19" s="108" t="s">
        <v>269</v>
      </c>
      <c r="AZ19" s="108" t="s">
        <v>269</v>
      </c>
      <c r="BA19" s="108" t="s">
        <v>269</v>
      </c>
      <c r="BB19" s="108" t="s">
        <v>269</v>
      </c>
      <c r="BC19" s="108" t="s">
        <v>269</v>
      </c>
      <c r="BD19" s="108" t="s">
        <v>269</v>
      </c>
    </row>
    <row r="20" spans="1:56" ht="15" thickTop="1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9EF7-28D5-42F9-9DE0-06DF82570B1D}">
  <sheetPr>
    <tabColor theme="2" tint="-9.9978637043366805E-2"/>
  </sheetPr>
  <dimension ref="A1:AH30"/>
  <sheetViews>
    <sheetView topLeftCell="E1" workbookViewId="0">
      <selection activeCell="Q37" sqref="Q37"/>
    </sheetView>
  </sheetViews>
  <sheetFormatPr defaultRowHeight="14.5" x14ac:dyDescent="0.35"/>
  <cols>
    <col min="1" max="16384" width="8.7265625" style="55"/>
  </cols>
  <sheetData>
    <row r="1" spans="1:34" x14ac:dyDescent="0.35">
      <c r="A1" s="55" t="s">
        <v>44</v>
      </c>
      <c r="B1" s="55" t="s">
        <v>45</v>
      </c>
      <c r="C1" s="55" t="s">
        <v>46</v>
      </c>
      <c r="D1" s="55" t="s">
        <v>47</v>
      </c>
      <c r="E1" s="55" t="s">
        <v>48</v>
      </c>
      <c r="F1" s="55" t="s">
        <v>49</v>
      </c>
      <c r="G1" s="55" t="s">
        <v>50</v>
      </c>
      <c r="H1" s="55" t="s">
        <v>12</v>
      </c>
      <c r="I1" s="55" t="s">
        <v>13</v>
      </c>
      <c r="J1" s="55" t="s">
        <v>14</v>
      </c>
      <c r="K1" s="55" t="s">
        <v>15</v>
      </c>
      <c r="L1" s="55" t="s">
        <v>16</v>
      </c>
      <c r="M1" s="55" t="s">
        <v>17</v>
      </c>
      <c r="N1" s="55" t="s">
        <v>18</v>
      </c>
      <c r="O1" s="55" t="s">
        <v>19</v>
      </c>
      <c r="P1" s="55" t="s">
        <v>20</v>
      </c>
      <c r="Q1" s="55" t="s">
        <v>21</v>
      </c>
      <c r="R1" s="55" t="s">
        <v>22</v>
      </c>
      <c r="S1" s="55" t="s">
        <v>23</v>
      </c>
      <c r="T1" s="55" t="s">
        <v>24</v>
      </c>
      <c r="U1" s="55" t="s">
        <v>25</v>
      </c>
      <c r="V1" s="55" t="s">
        <v>26</v>
      </c>
      <c r="W1" s="55" t="s">
        <v>27</v>
      </c>
      <c r="X1" s="55" t="s">
        <v>28</v>
      </c>
      <c r="Y1" s="55" t="s">
        <v>29</v>
      </c>
      <c r="Z1" s="55" t="s">
        <v>30</v>
      </c>
      <c r="AA1" s="55" t="s">
        <v>176</v>
      </c>
      <c r="AB1" s="55" t="s">
        <v>177</v>
      </c>
      <c r="AC1" s="55" t="s">
        <v>178</v>
      </c>
      <c r="AD1" s="55" t="s">
        <v>179</v>
      </c>
      <c r="AE1" s="55" t="s">
        <v>180</v>
      </c>
      <c r="AF1" s="55" t="s">
        <v>181</v>
      </c>
      <c r="AG1" s="55" t="s">
        <v>182</v>
      </c>
      <c r="AH1" s="55" t="s">
        <v>183</v>
      </c>
    </row>
    <row r="2" spans="1:34" x14ac:dyDescent="0.35">
      <c r="A2" s="55">
        <v>226</v>
      </c>
      <c r="B2" s="55" t="s">
        <v>419</v>
      </c>
      <c r="C2" s="55">
        <v>6970</v>
      </c>
      <c r="D2" s="55" t="s">
        <v>90</v>
      </c>
      <c r="E2" s="55">
        <v>5007</v>
      </c>
      <c r="F2" s="55" t="s">
        <v>220</v>
      </c>
      <c r="G2" s="55" t="s">
        <v>92</v>
      </c>
      <c r="Q2" s="55">
        <v>41.257399999999997</v>
      </c>
      <c r="R2" s="55">
        <v>41.472099999999998</v>
      </c>
      <c r="S2" s="55">
        <v>42.266300000000001</v>
      </c>
      <c r="T2" s="55">
        <v>43.060499999999998</v>
      </c>
      <c r="U2" s="55">
        <v>43.919199999999996</v>
      </c>
      <c r="V2" s="55">
        <v>44.348500000000001</v>
      </c>
      <c r="W2" s="55">
        <v>39.132300000000001</v>
      </c>
      <c r="X2" s="55">
        <v>45.400300000000001</v>
      </c>
      <c r="Y2" s="55">
        <v>46.087200000000003</v>
      </c>
      <c r="Z2" s="55">
        <v>46.666800000000002</v>
      </c>
      <c r="AA2" s="55">
        <v>47.632800000000003</v>
      </c>
      <c r="AB2" s="55">
        <v>48.770499999999998</v>
      </c>
      <c r="AC2" s="55">
        <v>49.156799999999997</v>
      </c>
      <c r="AD2" s="55">
        <v>49.607599999999998</v>
      </c>
      <c r="AE2" s="55">
        <v>50.165700000000001</v>
      </c>
      <c r="AF2" s="55">
        <v>50.766800000000003</v>
      </c>
      <c r="AG2" s="55">
        <v>52.5914</v>
      </c>
      <c r="AH2" s="55">
        <v>53.471499999999999</v>
      </c>
    </row>
    <row r="3" spans="1:34" x14ac:dyDescent="0.35">
      <c r="A3" s="55">
        <v>226</v>
      </c>
      <c r="B3" s="55" t="s">
        <v>419</v>
      </c>
      <c r="C3" s="55">
        <v>6970</v>
      </c>
      <c r="D3" s="55" t="s">
        <v>90</v>
      </c>
      <c r="E3" s="55">
        <v>5008</v>
      </c>
      <c r="F3" s="55" t="s">
        <v>91</v>
      </c>
      <c r="G3" s="55" t="s">
        <v>92</v>
      </c>
      <c r="H3" s="55">
        <v>14.8925</v>
      </c>
      <c r="I3" s="55">
        <v>15.1831</v>
      </c>
      <c r="J3" s="55">
        <v>15.508599999999999</v>
      </c>
      <c r="K3" s="55">
        <v>15.834099999999999</v>
      </c>
      <c r="L3" s="55">
        <v>16.142199999999999</v>
      </c>
      <c r="M3" s="55">
        <v>16.4619</v>
      </c>
      <c r="N3" s="55">
        <v>16.7409</v>
      </c>
      <c r="O3" s="55">
        <v>17.0548</v>
      </c>
      <c r="P3" s="55">
        <v>17.351299999999998</v>
      </c>
      <c r="Q3" s="55">
        <v>21.873699999999999</v>
      </c>
      <c r="R3" s="55">
        <v>24.1755</v>
      </c>
      <c r="S3" s="55">
        <v>26.7681</v>
      </c>
      <c r="T3" s="55">
        <v>29.075800000000001</v>
      </c>
      <c r="U3" s="55">
        <v>31.116099999999999</v>
      </c>
      <c r="V3" s="55">
        <v>32.697099999999999</v>
      </c>
      <c r="W3" s="55">
        <v>34.336399999999998</v>
      </c>
      <c r="X3" s="55">
        <v>35.673299999999998</v>
      </c>
      <c r="Y3" s="55">
        <v>36.812600000000003</v>
      </c>
      <c r="Z3" s="55">
        <v>37.864699999999999</v>
      </c>
      <c r="AA3" s="55">
        <v>38.783200000000001</v>
      </c>
      <c r="AB3" s="55">
        <v>40.021299999999997</v>
      </c>
      <c r="AC3" s="55">
        <v>41.846499999999999</v>
      </c>
      <c r="AD3" s="55">
        <v>43.787999999999997</v>
      </c>
      <c r="AE3" s="55">
        <v>44.799399999999999</v>
      </c>
      <c r="AF3" s="55">
        <v>44.9099</v>
      </c>
      <c r="AG3" s="55">
        <v>45.0261</v>
      </c>
      <c r="AH3" s="55">
        <v>45.078499999999998</v>
      </c>
    </row>
    <row r="5" spans="1:34" x14ac:dyDescent="0.35">
      <c r="A5" s="55">
        <v>226</v>
      </c>
      <c r="B5" s="55" t="s">
        <v>419</v>
      </c>
      <c r="C5" s="55">
        <v>6971</v>
      </c>
      <c r="D5" s="55" t="s">
        <v>221</v>
      </c>
      <c r="E5" s="55">
        <v>5007</v>
      </c>
      <c r="F5" s="55" t="s">
        <v>220</v>
      </c>
      <c r="G5" s="55" t="s">
        <v>92</v>
      </c>
      <c r="Q5" s="55">
        <v>6228.4630999999999</v>
      </c>
      <c r="R5" s="55">
        <v>6203.1247999999996</v>
      </c>
      <c r="S5" s="55">
        <v>6199.1148999999996</v>
      </c>
      <c r="T5" s="55">
        <v>6224.7408999999998</v>
      </c>
      <c r="U5" s="55">
        <v>6270.1713</v>
      </c>
      <c r="V5" s="55">
        <v>6311.4973</v>
      </c>
      <c r="W5" s="55">
        <v>3141.0317</v>
      </c>
      <c r="X5" s="55">
        <v>6405.1315000000004</v>
      </c>
      <c r="Y5" s="55">
        <v>6493.8842000000004</v>
      </c>
      <c r="Z5" s="55">
        <v>6556.9080000000004</v>
      </c>
      <c r="AA5" s="55">
        <v>6635.7779</v>
      </c>
      <c r="AB5" s="55">
        <v>6724.1057000000001</v>
      </c>
      <c r="AC5" s="55">
        <v>6785.7857000000004</v>
      </c>
      <c r="AD5" s="55">
        <v>6842.5586000000003</v>
      </c>
      <c r="AE5" s="55">
        <v>6913.6493</v>
      </c>
      <c r="AF5" s="55">
        <v>6989.4666999999999</v>
      </c>
      <c r="AG5" s="55">
        <v>7043.3374999999996</v>
      </c>
      <c r="AH5" s="55">
        <v>7071.5177999999996</v>
      </c>
    </row>
    <row r="6" spans="1:34" x14ac:dyDescent="0.35">
      <c r="A6" s="55">
        <v>226</v>
      </c>
      <c r="B6" s="55" t="s">
        <v>419</v>
      </c>
      <c r="C6" s="55">
        <v>6971</v>
      </c>
      <c r="D6" s="55" t="s">
        <v>221</v>
      </c>
      <c r="E6" s="55">
        <v>5008</v>
      </c>
      <c r="F6" s="55" t="s">
        <v>91</v>
      </c>
      <c r="G6" s="55" t="s">
        <v>92</v>
      </c>
      <c r="H6" s="55">
        <v>6653.6854999999996</v>
      </c>
      <c r="I6" s="55">
        <v>6624.9426999999996</v>
      </c>
      <c r="J6" s="55">
        <v>6632.0577999999996</v>
      </c>
      <c r="K6" s="55">
        <v>6661.6273000000001</v>
      </c>
      <c r="L6" s="55">
        <v>6632.6265999999996</v>
      </c>
      <c r="M6" s="55">
        <v>6652.8226000000004</v>
      </c>
      <c r="N6" s="55">
        <v>6617.7269999999999</v>
      </c>
      <c r="O6" s="55">
        <v>6644.0217000000002</v>
      </c>
      <c r="P6" s="55">
        <v>6662.3642</v>
      </c>
      <c r="Q6" s="55">
        <v>6707.7148999999999</v>
      </c>
      <c r="R6" s="55">
        <v>6773.4282999999996</v>
      </c>
      <c r="S6" s="55">
        <v>6804.4105</v>
      </c>
      <c r="T6" s="55">
        <v>6778.2338</v>
      </c>
      <c r="U6" s="55">
        <v>6778.9295000000002</v>
      </c>
      <c r="V6" s="55">
        <v>6826.2943999999998</v>
      </c>
      <c r="W6" s="55">
        <v>6869.3150999999998</v>
      </c>
      <c r="X6" s="55">
        <v>6922.6418000000003</v>
      </c>
      <c r="Y6" s="55">
        <v>6959.1968999999999</v>
      </c>
      <c r="Z6" s="55">
        <v>6995.8011999999999</v>
      </c>
      <c r="AA6" s="55">
        <v>7020.4188999999997</v>
      </c>
      <c r="AB6" s="55">
        <v>7031.8364000000001</v>
      </c>
      <c r="AC6" s="55">
        <v>7030.2565000000004</v>
      </c>
      <c r="AD6" s="55">
        <v>7023.6316999999999</v>
      </c>
      <c r="AE6" s="55">
        <v>7022.8944000000001</v>
      </c>
      <c r="AF6" s="55">
        <v>6999.8838999999998</v>
      </c>
      <c r="AG6" s="55">
        <v>6992.1934000000001</v>
      </c>
      <c r="AH6" s="55">
        <v>6973.0587999999998</v>
      </c>
    </row>
    <row r="7" spans="1:34" x14ac:dyDescent="0.35">
      <c r="A7" s="55">
        <v>226</v>
      </c>
      <c r="B7" s="55" t="s">
        <v>419</v>
      </c>
      <c r="C7" s="55">
        <v>6972</v>
      </c>
      <c r="D7" s="55" t="s">
        <v>222</v>
      </c>
      <c r="E7" s="55">
        <v>5007</v>
      </c>
      <c r="F7" s="55" t="s">
        <v>220</v>
      </c>
      <c r="G7" s="55" t="s">
        <v>92</v>
      </c>
    </row>
    <row r="8" spans="1:34" x14ac:dyDescent="0.35">
      <c r="A8" s="55">
        <v>226</v>
      </c>
      <c r="B8" s="55" t="s">
        <v>419</v>
      </c>
      <c r="C8" s="55">
        <v>6972</v>
      </c>
      <c r="D8" s="55" t="s">
        <v>222</v>
      </c>
      <c r="E8" s="55">
        <v>5008</v>
      </c>
      <c r="F8" s="55" t="s">
        <v>91</v>
      </c>
      <c r="G8" s="55" t="s">
        <v>92</v>
      </c>
      <c r="H8" s="55">
        <v>2508.3337999999999</v>
      </c>
      <c r="I8" s="55">
        <v>2536.9324000000001</v>
      </c>
      <c r="J8" s="55">
        <v>2529.6188999999999</v>
      </c>
      <c r="K8" s="55">
        <v>2567.2278999999999</v>
      </c>
      <c r="L8" s="55">
        <v>2621.5915</v>
      </c>
      <c r="M8" s="55">
        <v>2629.5740999999998</v>
      </c>
      <c r="N8" s="55">
        <v>2670.5394999999999</v>
      </c>
      <c r="O8" s="55">
        <v>2670.6361999999999</v>
      </c>
      <c r="P8" s="55">
        <v>2639.8047000000001</v>
      </c>
      <c r="Q8" s="55">
        <v>2608.5558000000001</v>
      </c>
      <c r="R8" s="55">
        <v>2540.0356000000002</v>
      </c>
      <c r="S8" s="55">
        <v>2500.7662999999998</v>
      </c>
      <c r="T8" s="55">
        <v>2506.2377000000001</v>
      </c>
      <c r="U8" s="55">
        <v>2506.4949000000001</v>
      </c>
      <c r="V8" s="55">
        <v>2461.9422</v>
      </c>
      <c r="W8" s="55">
        <v>2417.9989</v>
      </c>
      <c r="X8" s="55">
        <v>2361.2112000000002</v>
      </c>
      <c r="Y8" s="55">
        <v>2319.7323000000001</v>
      </c>
      <c r="Z8" s="55">
        <v>2280.1129999999998</v>
      </c>
      <c r="AA8" s="55">
        <v>2254.7330999999999</v>
      </c>
      <c r="AB8" s="55">
        <v>2242.0347999999999</v>
      </c>
      <c r="AC8" s="55">
        <v>2241.5311000000002</v>
      </c>
      <c r="AD8" s="55">
        <v>2239.4187999999999</v>
      </c>
      <c r="AE8" s="55">
        <v>2239.1837</v>
      </c>
      <c r="AF8" s="55">
        <v>2231.8470000000002</v>
      </c>
      <c r="AG8" s="55">
        <v>2229.395</v>
      </c>
      <c r="AH8" s="55">
        <v>2223.2941000000001</v>
      </c>
    </row>
    <row r="9" spans="1:34" x14ac:dyDescent="0.35">
      <c r="A9" s="55">
        <v>226</v>
      </c>
      <c r="B9" s="55" t="s">
        <v>419</v>
      </c>
      <c r="C9" s="55">
        <v>6973</v>
      </c>
      <c r="D9" s="55" t="s">
        <v>223</v>
      </c>
      <c r="E9" s="55">
        <v>5007</v>
      </c>
      <c r="F9" s="55" t="s">
        <v>220</v>
      </c>
      <c r="G9" s="55" t="s">
        <v>92</v>
      </c>
    </row>
    <row r="10" spans="1:34" x14ac:dyDescent="0.35">
      <c r="A10" s="55">
        <v>226</v>
      </c>
      <c r="B10" s="55" t="s">
        <v>419</v>
      </c>
      <c r="C10" s="55">
        <v>6973</v>
      </c>
      <c r="D10" s="55" t="s">
        <v>223</v>
      </c>
      <c r="E10" s="55">
        <v>5008</v>
      </c>
      <c r="F10" s="55" t="s">
        <v>91</v>
      </c>
      <c r="G10" s="55" t="s">
        <v>92</v>
      </c>
    </row>
    <row r="11" spans="1:34" x14ac:dyDescent="0.35">
      <c r="A11" s="55">
        <v>226</v>
      </c>
      <c r="B11" s="55" t="s">
        <v>419</v>
      </c>
      <c r="C11" s="55">
        <v>6983</v>
      </c>
      <c r="D11" s="55" t="s">
        <v>210</v>
      </c>
      <c r="E11" s="55">
        <v>5007</v>
      </c>
      <c r="F11" s="55" t="s">
        <v>220</v>
      </c>
      <c r="G11" s="55" t="s">
        <v>92</v>
      </c>
      <c r="Q11" s="55">
        <v>3370.3128999999999</v>
      </c>
      <c r="R11" s="55">
        <v>3433.0704999999998</v>
      </c>
      <c r="S11" s="55">
        <v>3483.8501999999999</v>
      </c>
      <c r="T11" s="55">
        <v>3524.3820000000001</v>
      </c>
      <c r="U11" s="55">
        <v>3527.5504000000001</v>
      </c>
      <c r="V11" s="55">
        <v>3495.0252999999998</v>
      </c>
      <c r="W11" s="55">
        <v>1796.6845000000001</v>
      </c>
      <c r="X11" s="55">
        <v>3525.8287999999998</v>
      </c>
      <c r="Y11" s="55">
        <v>3566.2060999999999</v>
      </c>
      <c r="Z11" s="55">
        <v>3511.5367999999999</v>
      </c>
      <c r="AA11" s="55">
        <v>3470.0003999999999</v>
      </c>
      <c r="AB11" s="55">
        <v>3434.3670000000002</v>
      </c>
      <c r="AC11" s="55">
        <v>3417.7267000000002</v>
      </c>
      <c r="AD11" s="55">
        <v>3381.1188000000002</v>
      </c>
      <c r="AE11" s="55">
        <v>3373.7689</v>
      </c>
      <c r="AF11" s="55">
        <v>3448.1997000000001</v>
      </c>
      <c r="AG11" s="55">
        <v>3368.5055000000002</v>
      </c>
      <c r="AH11" s="55">
        <v>3272.3598999999999</v>
      </c>
    </row>
    <row r="12" spans="1:34" x14ac:dyDescent="0.35">
      <c r="A12" s="55">
        <v>226</v>
      </c>
      <c r="B12" s="55" t="s">
        <v>419</v>
      </c>
      <c r="C12" s="55">
        <v>6983</v>
      </c>
      <c r="D12" s="55" t="s">
        <v>210</v>
      </c>
      <c r="E12" s="55">
        <v>5008</v>
      </c>
      <c r="F12" s="55" t="s">
        <v>91</v>
      </c>
      <c r="G12" s="55" t="s">
        <v>92</v>
      </c>
      <c r="H12" s="55">
        <v>1894.9844000000001</v>
      </c>
      <c r="I12" s="55">
        <v>1894.9603999999999</v>
      </c>
      <c r="J12" s="55">
        <v>1894.941</v>
      </c>
      <c r="K12" s="55">
        <v>1899.5797</v>
      </c>
      <c r="L12" s="55">
        <v>1902.0446999999999</v>
      </c>
      <c r="M12" s="55">
        <v>1899.7594999999999</v>
      </c>
      <c r="N12" s="55">
        <v>1900.4658999999999</v>
      </c>
      <c r="O12" s="55">
        <v>1903.8749</v>
      </c>
      <c r="P12" s="55">
        <v>1893.6909000000001</v>
      </c>
      <c r="Q12" s="55">
        <v>1888.2454</v>
      </c>
      <c r="R12" s="55">
        <v>1885.7308</v>
      </c>
      <c r="S12" s="55">
        <v>1881.6886</v>
      </c>
      <c r="T12" s="55">
        <v>1869.3134</v>
      </c>
      <c r="U12" s="55">
        <v>1869.2627</v>
      </c>
      <c r="V12" s="55">
        <v>1870.104</v>
      </c>
      <c r="W12" s="55">
        <v>1869.8719000000001</v>
      </c>
      <c r="X12" s="55">
        <v>1868.1632999999999</v>
      </c>
      <c r="Y12" s="55">
        <v>1866.8023000000001</v>
      </c>
      <c r="Z12" s="55">
        <v>1864.829</v>
      </c>
      <c r="AA12" s="55">
        <v>1864.2706000000001</v>
      </c>
      <c r="AB12" s="55">
        <v>1863.9594</v>
      </c>
      <c r="AC12" s="55">
        <v>1863.2824000000001</v>
      </c>
      <c r="AD12" s="55">
        <v>1859.2716</v>
      </c>
      <c r="AE12" s="55">
        <v>1859.279</v>
      </c>
      <c r="AF12" s="55">
        <v>1844.9906000000001</v>
      </c>
      <c r="AG12" s="55">
        <v>1837.6142</v>
      </c>
      <c r="AH12" s="55">
        <v>1821.4553000000001</v>
      </c>
    </row>
    <row r="13" spans="1:34" x14ac:dyDescent="0.35">
      <c r="A13" s="55">
        <v>226</v>
      </c>
      <c r="B13" s="55" t="s">
        <v>419</v>
      </c>
      <c r="C13" s="55">
        <v>6974</v>
      </c>
      <c r="D13" s="55" t="s">
        <v>224</v>
      </c>
      <c r="E13" s="55">
        <v>5007</v>
      </c>
      <c r="F13" s="55" t="s">
        <v>220</v>
      </c>
      <c r="G13" s="55" t="s">
        <v>92</v>
      </c>
      <c r="Q13" s="55">
        <v>10874.1018</v>
      </c>
      <c r="R13" s="55">
        <v>10836.862800000001</v>
      </c>
      <c r="S13" s="55">
        <v>10780.4205</v>
      </c>
      <c r="T13" s="55">
        <v>10703.0532</v>
      </c>
      <c r="U13" s="55">
        <v>10644.6531</v>
      </c>
      <c r="V13" s="55">
        <v>10630.8334</v>
      </c>
      <c r="W13" s="55">
        <v>5459.7146000000002</v>
      </c>
      <c r="X13" s="55">
        <v>10499.2906</v>
      </c>
      <c r="Y13" s="55">
        <v>10370.5898</v>
      </c>
      <c r="Z13" s="55">
        <v>10364.120000000001</v>
      </c>
      <c r="AA13" s="55">
        <v>10325.9709</v>
      </c>
      <c r="AB13" s="55">
        <v>10270.1639</v>
      </c>
      <c r="AC13" s="55">
        <v>10215.4259</v>
      </c>
      <c r="AD13" s="55">
        <v>10193.1873</v>
      </c>
      <c r="AE13" s="55">
        <v>10127.029500000001</v>
      </c>
      <c r="AF13" s="55">
        <v>9965.8680999999997</v>
      </c>
      <c r="AG13" s="55">
        <v>10000.0975</v>
      </c>
      <c r="AH13" s="55">
        <v>10072.377399999999</v>
      </c>
    </row>
    <row r="14" spans="1:34" x14ac:dyDescent="0.35">
      <c r="A14" s="55">
        <v>226</v>
      </c>
      <c r="B14" s="55" t="s">
        <v>419</v>
      </c>
      <c r="C14" s="55">
        <v>6974</v>
      </c>
      <c r="D14" s="55" t="s">
        <v>224</v>
      </c>
      <c r="E14" s="55">
        <v>5008</v>
      </c>
      <c r="F14" s="55" t="s">
        <v>91</v>
      </c>
      <c r="G14" s="55" t="s">
        <v>92</v>
      </c>
      <c r="H14" s="55">
        <v>5619.1392999999998</v>
      </c>
      <c r="I14" s="55">
        <v>5619.0915999999997</v>
      </c>
      <c r="J14" s="55">
        <v>5619.0857999999998</v>
      </c>
      <c r="K14" s="55">
        <v>5593.7349000000004</v>
      </c>
      <c r="L14" s="55">
        <v>5595.8379999999997</v>
      </c>
      <c r="M14" s="55">
        <v>5599.0045</v>
      </c>
      <c r="N14" s="55">
        <v>5598.1624000000002</v>
      </c>
      <c r="O14" s="55">
        <v>5618.6800999999996</v>
      </c>
      <c r="P14" s="55">
        <v>5659.6945999999998</v>
      </c>
      <c r="Q14" s="55">
        <v>5680.7033000000001</v>
      </c>
      <c r="R14" s="55">
        <v>5692.7745999999997</v>
      </c>
      <c r="S14" s="55">
        <v>5735.1895999999997</v>
      </c>
      <c r="T14" s="55">
        <v>5865.893</v>
      </c>
      <c r="U14" s="55">
        <v>5869.3458000000001</v>
      </c>
      <c r="V14" s="55">
        <v>5865.5146999999997</v>
      </c>
      <c r="W14" s="55">
        <v>5870.3230999999996</v>
      </c>
      <c r="X14" s="55">
        <v>5878.0658000000003</v>
      </c>
      <c r="Y14" s="55">
        <v>5887.9255000000003</v>
      </c>
      <c r="Z14" s="55">
        <v>5890.6692000000003</v>
      </c>
      <c r="AA14" s="55">
        <v>5892.4928</v>
      </c>
      <c r="AB14" s="55">
        <v>5893.1810999999998</v>
      </c>
      <c r="AC14" s="55">
        <v>5894.6683999999996</v>
      </c>
      <c r="AD14" s="55">
        <v>5914.7784000000001</v>
      </c>
      <c r="AE14" s="55">
        <v>5914.8640999999998</v>
      </c>
      <c r="AF14" s="55">
        <v>5996.1842999999999</v>
      </c>
      <c r="AG14" s="55">
        <v>6029.3306000000002</v>
      </c>
      <c r="AH14" s="55">
        <v>6096.3777</v>
      </c>
    </row>
    <row r="15" spans="1:34" x14ac:dyDescent="0.35">
      <c r="A15" s="55">
        <v>226</v>
      </c>
      <c r="B15" s="55" t="s">
        <v>419</v>
      </c>
      <c r="C15" s="55">
        <v>6975</v>
      </c>
      <c r="D15" s="55" t="s">
        <v>225</v>
      </c>
      <c r="E15" s="55">
        <v>5007</v>
      </c>
      <c r="F15" s="55" t="s">
        <v>220</v>
      </c>
      <c r="G15" s="55" t="s">
        <v>92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</row>
    <row r="16" spans="1:34" x14ac:dyDescent="0.35">
      <c r="A16" s="55">
        <v>226</v>
      </c>
      <c r="B16" s="55" t="s">
        <v>419</v>
      </c>
      <c r="C16" s="55">
        <v>6975</v>
      </c>
      <c r="D16" s="55" t="s">
        <v>225</v>
      </c>
      <c r="E16" s="55">
        <v>5008</v>
      </c>
      <c r="F16" s="55" t="s">
        <v>91</v>
      </c>
      <c r="G16" s="55" t="s">
        <v>92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</row>
    <row r="17" spans="1:34" x14ac:dyDescent="0.35">
      <c r="A17" s="55">
        <v>226</v>
      </c>
      <c r="B17" s="55" t="s">
        <v>419</v>
      </c>
      <c r="C17" s="55">
        <v>6976</v>
      </c>
      <c r="D17" s="55" t="s">
        <v>226</v>
      </c>
      <c r="E17" s="55">
        <v>5007</v>
      </c>
      <c r="F17" s="55" t="s">
        <v>220</v>
      </c>
      <c r="G17" s="55" t="s">
        <v>92</v>
      </c>
      <c r="Q17" s="55">
        <v>4.5937000000000001</v>
      </c>
      <c r="R17" s="55">
        <v>5.7012999999999998</v>
      </c>
      <c r="S17" s="55">
        <v>8.1183999999999994</v>
      </c>
      <c r="T17" s="55">
        <v>10.827400000000001</v>
      </c>
      <c r="U17" s="55">
        <v>13.974299999999999</v>
      </c>
      <c r="V17" s="55">
        <v>15.5799</v>
      </c>
      <c r="W17" s="55">
        <v>11.132199999999999</v>
      </c>
      <c r="X17" s="55">
        <v>17.8553</v>
      </c>
      <c r="Y17" s="55">
        <v>18.842700000000001</v>
      </c>
      <c r="Z17" s="55">
        <v>18.9544</v>
      </c>
      <c r="AA17" s="55">
        <v>21.229700000000001</v>
      </c>
      <c r="AB17" s="55">
        <v>22.1313</v>
      </c>
      <c r="AC17" s="55">
        <v>24.939</v>
      </c>
      <c r="AD17" s="55">
        <v>26.583300000000001</v>
      </c>
      <c r="AE17" s="55">
        <v>25.286799999999999</v>
      </c>
      <c r="AF17" s="55">
        <v>29.2666</v>
      </c>
      <c r="AG17" s="55">
        <v>25.862100000000002</v>
      </c>
      <c r="AH17" s="55">
        <v>21.805</v>
      </c>
    </row>
    <row r="18" spans="1:34" x14ac:dyDescent="0.35">
      <c r="A18" s="55">
        <v>226</v>
      </c>
      <c r="B18" s="55" t="s">
        <v>419</v>
      </c>
      <c r="C18" s="55">
        <v>6976</v>
      </c>
      <c r="D18" s="55" t="s">
        <v>226</v>
      </c>
      <c r="E18" s="55">
        <v>5008</v>
      </c>
      <c r="F18" s="55" t="s">
        <v>91</v>
      </c>
      <c r="G18" s="55" t="s">
        <v>92</v>
      </c>
      <c r="H18" s="55">
        <v>3504.5088000000001</v>
      </c>
      <c r="I18" s="55">
        <v>3504.4340000000002</v>
      </c>
      <c r="J18" s="55">
        <v>3504.3553000000002</v>
      </c>
      <c r="K18" s="55">
        <v>3458.2921999999999</v>
      </c>
      <c r="L18" s="55">
        <v>3426.6889999999999</v>
      </c>
      <c r="M18" s="55">
        <v>3396.9839000000002</v>
      </c>
      <c r="N18" s="55">
        <v>3390.2267000000002</v>
      </c>
      <c r="O18" s="55">
        <v>3337.502</v>
      </c>
      <c r="P18" s="55">
        <v>3317.1590999999999</v>
      </c>
      <c r="Q18" s="55">
        <v>3280.9796999999999</v>
      </c>
      <c r="R18" s="55">
        <v>3270.8816000000002</v>
      </c>
      <c r="S18" s="55">
        <v>3237.3199</v>
      </c>
      <c r="T18" s="55">
        <v>3138.5286999999998</v>
      </c>
      <c r="U18" s="55">
        <v>3132.2651000000001</v>
      </c>
      <c r="V18" s="55">
        <v>3131.0010000000002</v>
      </c>
      <c r="W18" s="55">
        <v>3125.7624999999998</v>
      </c>
      <c r="X18" s="55">
        <v>3122.1702</v>
      </c>
      <c r="Y18" s="55">
        <v>3118.2465000000002</v>
      </c>
      <c r="Z18" s="55">
        <v>3119.4312</v>
      </c>
      <c r="AA18" s="55">
        <v>3118.0949999999998</v>
      </c>
      <c r="AB18" s="55">
        <v>3117.9079000000002</v>
      </c>
      <c r="AC18" s="55">
        <v>3117.3404999999998</v>
      </c>
      <c r="AD18" s="55">
        <v>3108.1143999999999</v>
      </c>
      <c r="AE18" s="55">
        <v>3107.9978000000001</v>
      </c>
      <c r="AF18" s="55">
        <v>3071.6444000000001</v>
      </c>
      <c r="AG18" s="55">
        <v>3056.0637000000002</v>
      </c>
      <c r="AH18" s="55">
        <v>3031.4358999999999</v>
      </c>
    </row>
    <row r="19" spans="1:34" x14ac:dyDescent="0.35">
      <c r="A19" s="55">
        <v>226</v>
      </c>
      <c r="B19" s="55" t="s">
        <v>419</v>
      </c>
      <c r="C19" s="55">
        <v>6977</v>
      </c>
      <c r="D19" s="55" t="s">
        <v>227</v>
      </c>
      <c r="E19" s="55">
        <v>5007</v>
      </c>
      <c r="F19" s="55" t="s">
        <v>220</v>
      </c>
      <c r="G19" s="55" t="s">
        <v>92</v>
      </c>
      <c r="Q19" s="55">
        <v>321.45139999999998</v>
      </c>
      <c r="R19" s="55">
        <v>321.1508</v>
      </c>
      <c r="S19" s="55">
        <v>323.57650000000001</v>
      </c>
      <c r="T19" s="55">
        <v>328.47070000000002</v>
      </c>
      <c r="U19" s="55">
        <v>333.45080000000002</v>
      </c>
      <c r="V19" s="55">
        <v>337.85129999999998</v>
      </c>
      <c r="W19" s="55">
        <v>197.6362</v>
      </c>
      <c r="X19" s="55">
        <v>348.09050000000002</v>
      </c>
      <c r="Y19" s="55">
        <v>351.28890000000001</v>
      </c>
      <c r="Z19" s="55">
        <v>353.07060000000001</v>
      </c>
      <c r="AA19" s="55">
        <v>354.76639999999998</v>
      </c>
      <c r="AB19" s="55">
        <v>358.28680000000003</v>
      </c>
      <c r="AC19" s="55">
        <v>362.73020000000002</v>
      </c>
      <c r="AD19" s="55">
        <v>366.50819999999999</v>
      </c>
      <c r="AE19" s="55">
        <v>371.23070000000001</v>
      </c>
      <c r="AF19" s="55">
        <v>378.572</v>
      </c>
      <c r="AG19" s="55">
        <v>373.87099999999998</v>
      </c>
      <c r="AH19" s="55">
        <v>370.62970000000001</v>
      </c>
    </row>
    <row r="20" spans="1:34" x14ac:dyDescent="0.35">
      <c r="A20" s="55">
        <v>226</v>
      </c>
      <c r="B20" s="55" t="s">
        <v>419</v>
      </c>
      <c r="C20" s="55">
        <v>6977</v>
      </c>
      <c r="D20" s="55" t="s">
        <v>227</v>
      </c>
      <c r="E20" s="55">
        <v>5008</v>
      </c>
      <c r="F20" s="55" t="s">
        <v>91</v>
      </c>
      <c r="G20" s="55" t="s">
        <v>92</v>
      </c>
      <c r="H20" s="55">
        <v>377.02760000000001</v>
      </c>
      <c r="I20" s="55">
        <v>377.02760000000001</v>
      </c>
      <c r="J20" s="55">
        <v>377.02760000000001</v>
      </c>
      <c r="K20" s="55">
        <v>377.25229999999999</v>
      </c>
      <c r="L20" s="55">
        <v>377.22910000000002</v>
      </c>
      <c r="M20" s="55">
        <v>377.18259999999998</v>
      </c>
      <c r="N20" s="55">
        <v>377.1748</v>
      </c>
      <c r="O20" s="55">
        <v>377.74059999999997</v>
      </c>
      <c r="P20" s="55">
        <v>378.27539999999999</v>
      </c>
      <c r="Q20" s="55">
        <v>377.67860000000002</v>
      </c>
      <c r="R20" s="55">
        <v>378.29860000000002</v>
      </c>
      <c r="S20" s="55">
        <v>378.53120000000001</v>
      </c>
      <c r="T20" s="55">
        <v>377.51589999999999</v>
      </c>
      <c r="U20" s="55">
        <v>376.9966</v>
      </c>
      <c r="V20" s="55">
        <v>377.05079999999998</v>
      </c>
      <c r="W20" s="55">
        <v>377.07409999999999</v>
      </c>
      <c r="X20" s="55">
        <v>376.8261</v>
      </c>
      <c r="Y20" s="55">
        <v>376.05880000000002</v>
      </c>
      <c r="Z20" s="55">
        <v>376.02780000000001</v>
      </c>
      <c r="AA20" s="55">
        <v>375.91149999999999</v>
      </c>
      <c r="AB20" s="55">
        <v>375.74880000000002</v>
      </c>
      <c r="AC20" s="55">
        <v>375.77199999999999</v>
      </c>
      <c r="AD20" s="55">
        <v>375.71780000000001</v>
      </c>
      <c r="AE20" s="55">
        <v>375.70229999999998</v>
      </c>
      <c r="AF20" s="55">
        <v>375.2527</v>
      </c>
      <c r="AG20" s="55">
        <v>375.09</v>
      </c>
      <c r="AH20" s="55">
        <v>374.3537</v>
      </c>
    </row>
    <row r="21" spans="1:34" x14ac:dyDescent="0.35">
      <c r="A21" s="55">
        <v>226</v>
      </c>
      <c r="B21" s="55" t="s">
        <v>419</v>
      </c>
      <c r="C21" s="55">
        <v>6978</v>
      </c>
      <c r="D21" s="55" t="s">
        <v>228</v>
      </c>
      <c r="E21" s="55">
        <v>5007</v>
      </c>
      <c r="F21" s="55" t="s">
        <v>220</v>
      </c>
      <c r="G21" s="55" t="s">
        <v>92</v>
      </c>
    </row>
    <row r="22" spans="1:34" x14ac:dyDescent="0.35">
      <c r="A22" s="55">
        <v>226</v>
      </c>
      <c r="B22" s="55" t="s">
        <v>419</v>
      </c>
      <c r="C22" s="55">
        <v>6978</v>
      </c>
      <c r="D22" s="55" t="s">
        <v>228</v>
      </c>
      <c r="E22" s="55">
        <v>5008</v>
      </c>
      <c r="F22" s="55" t="s">
        <v>91</v>
      </c>
      <c r="G22" s="55" t="s">
        <v>92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2.3300000000000001E-2</v>
      </c>
      <c r="Y22" s="55">
        <v>2.3300000000000001E-2</v>
      </c>
      <c r="Z22" s="55">
        <v>2.3300000000000001E-2</v>
      </c>
      <c r="AA22" s="55">
        <v>2.3300000000000001E-2</v>
      </c>
      <c r="AB22" s="55">
        <v>2.3300000000000001E-2</v>
      </c>
      <c r="AC22" s="55">
        <v>2.3300000000000001E-2</v>
      </c>
      <c r="AD22" s="55">
        <v>3.8800000000000001E-2</v>
      </c>
      <c r="AE22" s="55">
        <v>3.8800000000000001E-2</v>
      </c>
      <c r="AF22" s="55">
        <v>4.65E-2</v>
      </c>
      <c r="AG22" s="55">
        <v>4.65E-2</v>
      </c>
      <c r="AH22" s="55">
        <v>4.65E-2</v>
      </c>
    </row>
    <row r="23" spans="1:34" x14ac:dyDescent="0.35">
      <c r="A23" s="55">
        <v>226</v>
      </c>
      <c r="B23" s="55" t="s">
        <v>419</v>
      </c>
      <c r="C23" s="55">
        <v>6979</v>
      </c>
      <c r="D23" s="55" t="s">
        <v>229</v>
      </c>
      <c r="E23" s="55">
        <v>5007</v>
      </c>
      <c r="F23" s="55" t="s">
        <v>220</v>
      </c>
      <c r="G23" s="55" t="s">
        <v>92</v>
      </c>
      <c r="Q23" s="55">
        <v>4.7439999999999998</v>
      </c>
      <c r="R23" s="55">
        <v>5.0229999999999997</v>
      </c>
      <c r="S23" s="55">
        <v>6.0747999999999998</v>
      </c>
      <c r="T23" s="55">
        <v>6.6759000000000004</v>
      </c>
      <c r="U23" s="55">
        <v>7.1052</v>
      </c>
      <c r="V23" s="55">
        <v>7.234</v>
      </c>
      <c r="W23" s="55">
        <v>3.1983999999999999</v>
      </c>
      <c r="X23" s="55">
        <v>7.8564999999999996</v>
      </c>
      <c r="Y23" s="55">
        <v>8.0925999999999991</v>
      </c>
      <c r="Z23" s="55">
        <v>7.9424000000000001</v>
      </c>
      <c r="AA23" s="55">
        <v>7.8780000000000001</v>
      </c>
      <c r="AB23" s="55">
        <v>7.9638</v>
      </c>
      <c r="AC23" s="55">
        <v>7.8136000000000001</v>
      </c>
      <c r="AD23" s="55">
        <v>7.8994</v>
      </c>
      <c r="AE23" s="55">
        <v>7.9638</v>
      </c>
      <c r="AF23" s="55">
        <v>8.1356000000000002</v>
      </c>
      <c r="AG23" s="55">
        <v>9.2088999999999999</v>
      </c>
      <c r="AH23" s="55">
        <v>8.9726999999999997</v>
      </c>
    </row>
    <row r="24" spans="1:34" x14ac:dyDescent="0.35">
      <c r="A24" s="55">
        <v>226</v>
      </c>
      <c r="B24" s="55" t="s">
        <v>419</v>
      </c>
      <c r="C24" s="55">
        <v>6979</v>
      </c>
      <c r="D24" s="55" t="s">
        <v>229</v>
      </c>
      <c r="E24" s="55">
        <v>5008</v>
      </c>
      <c r="F24" s="55" t="s">
        <v>91</v>
      </c>
      <c r="G24" s="55" t="s">
        <v>92</v>
      </c>
      <c r="H24" s="55">
        <v>0.14729999999999999</v>
      </c>
      <c r="I24" s="55">
        <v>0.14729999999999999</v>
      </c>
      <c r="J24" s="55">
        <v>0.14729999999999999</v>
      </c>
      <c r="K24" s="55">
        <v>0.14729999999999999</v>
      </c>
      <c r="L24" s="55">
        <v>0.14729999999999999</v>
      </c>
      <c r="M24" s="55">
        <v>0.14729999999999999</v>
      </c>
      <c r="N24" s="55">
        <v>0.14729999999999999</v>
      </c>
      <c r="O24" s="55">
        <v>0.14729999999999999</v>
      </c>
      <c r="P24" s="55">
        <v>0.14729999999999999</v>
      </c>
      <c r="Q24" s="55">
        <v>0.14729999999999999</v>
      </c>
      <c r="R24" s="55">
        <v>0.14729999999999999</v>
      </c>
      <c r="S24" s="55">
        <v>0.14729999999999999</v>
      </c>
      <c r="T24" s="55">
        <v>0.14729999999999999</v>
      </c>
      <c r="U24" s="55">
        <v>0.14729999999999999</v>
      </c>
      <c r="V24" s="55">
        <v>0.14729999999999999</v>
      </c>
      <c r="W24" s="55">
        <v>0.186</v>
      </c>
      <c r="X24" s="55">
        <v>0.1938</v>
      </c>
      <c r="Y24" s="55">
        <v>0.248</v>
      </c>
      <c r="Z24" s="55">
        <v>0.248</v>
      </c>
      <c r="AA24" s="55">
        <v>0.248</v>
      </c>
      <c r="AB24" s="55">
        <v>0.248</v>
      </c>
      <c r="AC24" s="55">
        <v>0.248</v>
      </c>
      <c r="AD24" s="55">
        <v>0.35649999999999998</v>
      </c>
      <c r="AE24" s="55">
        <v>0.35649999999999998</v>
      </c>
      <c r="AF24" s="55">
        <v>0.35649999999999998</v>
      </c>
      <c r="AG24" s="55">
        <v>0.35649999999999998</v>
      </c>
      <c r="AH24" s="55">
        <v>0.35649999999999998</v>
      </c>
    </row>
    <row r="25" spans="1:34" x14ac:dyDescent="0.35">
      <c r="A25" s="55">
        <v>226</v>
      </c>
      <c r="B25" s="55" t="s">
        <v>419</v>
      </c>
      <c r="C25" s="55">
        <v>6980</v>
      </c>
      <c r="D25" s="55" t="s">
        <v>230</v>
      </c>
      <c r="E25" s="55">
        <v>5007</v>
      </c>
      <c r="F25" s="55" t="s">
        <v>220</v>
      </c>
      <c r="G25" s="55" t="s">
        <v>92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</row>
    <row r="26" spans="1:34" x14ac:dyDescent="0.35">
      <c r="A26" s="55">
        <v>226</v>
      </c>
      <c r="B26" s="55" t="s">
        <v>419</v>
      </c>
      <c r="C26" s="55">
        <v>6980</v>
      </c>
      <c r="D26" s="55" t="s">
        <v>230</v>
      </c>
      <c r="E26" s="55">
        <v>5008</v>
      </c>
      <c r="F26" s="55" t="s">
        <v>91</v>
      </c>
      <c r="G26" s="55" t="s">
        <v>92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</row>
    <row r="27" spans="1:34" x14ac:dyDescent="0.35">
      <c r="A27" s="55">
        <v>226</v>
      </c>
      <c r="B27" s="55" t="s">
        <v>419</v>
      </c>
      <c r="C27" s="55">
        <v>6981</v>
      </c>
      <c r="D27" s="55" t="s">
        <v>231</v>
      </c>
      <c r="E27" s="55">
        <v>5007</v>
      </c>
      <c r="F27" s="55" t="s">
        <v>220</v>
      </c>
      <c r="G27" s="55" t="s">
        <v>92</v>
      </c>
      <c r="Q27" s="55">
        <v>3457.8292000000001</v>
      </c>
      <c r="R27" s="55">
        <v>3459.7826</v>
      </c>
      <c r="S27" s="55">
        <v>3464.0972999999999</v>
      </c>
      <c r="T27" s="55">
        <v>3466.3296999999998</v>
      </c>
      <c r="U27" s="55">
        <v>3466.5873000000001</v>
      </c>
      <c r="V27" s="55">
        <v>3464.1401999999998</v>
      </c>
      <c r="W27" s="55">
        <v>2919.4223999999999</v>
      </c>
      <c r="X27" s="55">
        <v>3456.9706000000001</v>
      </c>
      <c r="Y27" s="55">
        <v>3451.6041</v>
      </c>
      <c r="Z27" s="55">
        <v>3447.9119999999998</v>
      </c>
      <c r="AA27" s="55">
        <v>3444.2842999999998</v>
      </c>
      <c r="AB27" s="55">
        <v>3441.7512999999999</v>
      </c>
      <c r="AC27" s="55">
        <v>3440.3346000000001</v>
      </c>
      <c r="AD27" s="55">
        <v>3438.9393</v>
      </c>
      <c r="AE27" s="55">
        <v>3437.7800999999999</v>
      </c>
      <c r="AF27" s="55">
        <v>3436.7498000000001</v>
      </c>
      <c r="AG27" s="55">
        <v>3433.7660000000001</v>
      </c>
      <c r="AH27" s="55">
        <v>3435.011</v>
      </c>
    </row>
    <row r="28" spans="1:34" x14ac:dyDescent="0.35">
      <c r="A28" s="55">
        <v>226</v>
      </c>
      <c r="B28" s="55" t="s">
        <v>419</v>
      </c>
      <c r="C28" s="55">
        <v>6981</v>
      </c>
      <c r="D28" s="55" t="s">
        <v>231</v>
      </c>
      <c r="E28" s="55">
        <v>5008</v>
      </c>
      <c r="F28" s="55" t="s">
        <v>91</v>
      </c>
      <c r="G28" s="55" t="s">
        <v>92</v>
      </c>
      <c r="H28" s="55">
        <v>3734.6624999999999</v>
      </c>
      <c r="I28" s="55">
        <v>3734.6624999999999</v>
      </c>
      <c r="J28" s="55">
        <v>3734.6392999999998</v>
      </c>
      <c r="K28" s="55">
        <v>3733.6860000000001</v>
      </c>
      <c r="L28" s="55">
        <v>3735.0733</v>
      </c>
      <c r="M28" s="55">
        <v>3735.4452999999999</v>
      </c>
      <c r="N28" s="55">
        <v>3736.1970999999999</v>
      </c>
      <c r="O28" s="55">
        <v>3737.7240000000002</v>
      </c>
      <c r="P28" s="55">
        <v>3738.8942999999999</v>
      </c>
      <c r="Q28" s="55">
        <v>3741.4829</v>
      </c>
      <c r="R28" s="55">
        <v>3741.9092000000001</v>
      </c>
      <c r="S28" s="55">
        <v>3742.5601999999999</v>
      </c>
      <c r="T28" s="55">
        <v>3742.4362000000001</v>
      </c>
      <c r="U28" s="55">
        <v>3742.8236999999999</v>
      </c>
      <c r="V28" s="55">
        <v>3742.63</v>
      </c>
      <c r="W28" s="55">
        <v>3742.5137</v>
      </c>
      <c r="X28" s="55">
        <v>3742.413</v>
      </c>
      <c r="Y28" s="55">
        <v>3742.3355000000001</v>
      </c>
      <c r="Z28" s="55">
        <v>3742.3742000000002</v>
      </c>
      <c r="AA28" s="55">
        <v>3742.4052000000001</v>
      </c>
      <c r="AB28" s="55">
        <v>3742.4207000000001</v>
      </c>
      <c r="AC28" s="55">
        <v>3742.413</v>
      </c>
      <c r="AD28" s="55">
        <v>3742.2656999999999</v>
      </c>
      <c r="AE28" s="55">
        <v>3742.2656999999999</v>
      </c>
      <c r="AF28" s="55">
        <v>3742.2656999999999</v>
      </c>
      <c r="AG28" s="55">
        <v>3742.2656999999999</v>
      </c>
      <c r="AH28" s="55">
        <v>3741.9247</v>
      </c>
    </row>
    <row r="29" spans="1:34" x14ac:dyDescent="0.35">
      <c r="A29" s="55">
        <v>226</v>
      </c>
      <c r="B29" s="55" t="s">
        <v>419</v>
      </c>
      <c r="C29" s="55">
        <v>6982</v>
      </c>
      <c r="D29" s="55" t="s">
        <v>232</v>
      </c>
      <c r="E29" s="55">
        <v>5007</v>
      </c>
      <c r="F29" s="55" t="s">
        <v>220</v>
      </c>
      <c r="G29" s="55" t="s">
        <v>92</v>
      </c>
    </row>
    <row r="30" spans="1:34" x14ac:dyDescent="0.35">
      <c r="A30" s="55">
        <v>226</v>
      </c>
      <c r="B30" s="55" t="s">
        <v>419</v>
      </c>
      <c r="C30" s="55">
        <v>6982</v>
      </c>
      <c r="D30" s="55" t="s">
        <v>232</v>
      </c>
      <c r="E30" s="55">
        <v>5008</v>
      </c>
      <c r="F30" s="55" t="s">
        <v>91</v>
      </c>
      <c r="G30" s="55" t="s">
        <v>92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2FB1-C328-4AC3-B0F9-A5FC6F106F1C}">
  <sheetPr>
    <tabColor theme="3" tint="0.39997558519241921"/>
  </sheetPr>
  <dimension ref="A1:BPG58"/>
  <sheetViews>
    <sheetView workbookViewId="0">
      <pane xSplit="4" ySplit="38" topLeftCell="R39" activePane="bottomRight" state="frozen"/>
      <selection pane="topRight" activeCell="E1" sqref="E1"/>
      <selection pane="bottomLeft" activeCell="A39" sqref="A39"/>
      <selection pane="bottomRight" activeCell="B47" sqref="B47"/>
    </sheetView>
  </sheetViews>
  <sheetFormatPr defaultRowHeight="14.5" x14ac:dyDescent="0.35"/>
  <cols>
    <col min="1" max="2" width="8.7265625" style="55"/>
    <col min="3" max="3" width="20.453125" style="55" bestFit="1" customWidth="1"/>
    <col min="4" max="4" width="20.453125" style="55" customWidth="1"/>
    <col min="5" max="23" width="10.6328125" style="55" customWidth="1"/>
    <col min="24" max="24" width="11.7265625" style="55" bestFit="1" customWidth="1"/>
    <col min="25" max="52" width="10.6328125" style="55" customWidth="1"/>
    <col min="53" max="53" width="9.7265625" style="55" bestFit="1" customWidth="1"/>
    <col min="54" max="16384" width="8.7265625" style="55"/>
  </cols>
  <sheetData>
    <row r="1" spans="1:1775" ht="23" x14ac:dyDescent="0.5">
      <c r="A1" s="62" t="s">
        <v>131</v>
      </c>
      <c r="B1" s="58"/>
    </row>
    <row r="2" spans="1:1775" x14ac:dyDescent="0.35">
      <c r="B2" s="58"/>
    </row>
    <row r="3" spans="1:1775" ht="20" hidden="1" x14ac:dyDescent="0.4">
      <c r="A3" s="34" t="s">
        <v>101</v>
      </c>
      <c r="B3" s="58"/>
    </row>
    <row r="4" spans="1:1775" hidden="1" x14ac:dyDescent="0.35">
      <c r="B4" s="58"/>
    </row>
    <row r="5" spans="1:1775" hidden="1" x14ac:dyDescent="0.35">
      <c r="B5" s="58" t="s">
        <v>93</v>
      </c>
    </row>
    <row r="6" spans="1:1775" s="30" customFormat="1" hidden="1" x14ac:dyDescent="0.35">
      <c r="B6" s="35"/>
      <c r="C6" s="30" t="s">
        <v>45</v>
      </c>
      <c r="E6" s="30" t="s">
        <v>46</v>
      </c>
      <c r="F6" s="30" t="s">
        <v>47</v>
      </c>
      <c r="G6" s="30" t="s">
        <v>48</v>
      </c>
      <c r="H6" s="30" t="s">
        <v>49</v>
      </c>
      <c r="I6" s="30" t="s">
        <v>50</v>
      </c>
      <c r="J6" s="30" t="s">
        <v>11</v>
      </c>
      <c r="K6" s="30" t="s">
        <v>12</v>
      </c>
      <c r="L6" s="30" t="s">
        <v>13</v>
      </c>
      <c r="M6" s="30" t="s">
        <v>14</v>
      </c>
      <c r="N6" s="3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0" t="s">
        <v>21</v>
      </c>
      <c r="U6" s="30" t="s">
        <v>22</v>
      </c>
      <c r="V6" s="30" t="s">
        <v>23</v>
      </c>
      <c r="W6" s="30" t="s">
        <v>24</v>
      </c>
      <c r="X6" s="30" t="s">
        <v>25</v>
      </c>
      <c r="Y6" s="30" t="s">
        <v>26</v>
      </c>
      <c r="Z6" s="30" t="s">
        <v>27</v>
      </c>
      <c r="AA6" s="30" t="s">
        <v>28</v>
      </c>
      <c r="AB6" s="30" t="s">
        <v>29</v>
      </c>
      <c r="AC6" s="30" t="s">
        <v>30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</row>
    <row r="7" spans="1:1775" hidden="1" x14ac:dyDescent="0.35">
      <c r="B7" s="58"/>
      <c r="F7" s="6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1775" hidden="1" x14ac:dyDescent="0.35">
      <c r="B8" s="58"/>
      <c r="F8" s="6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1775" hidden="1" x14ac:dyDescent="0.35">
      <c r="B9" s="58"/>
      <c r="F9" s="6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1775" hidden="1" x14ac:dyDescent="0.35">
      <c r="B10" s="58"/>
      <c r="F10" s="6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1775" hidden="1" x14ac:dyDescent="0.35">
      <c r="B11" s="58"/>
      <c r="F11" s="6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1775" hidden="1" x14ac:dyDescent="0.35">
      <c r="B12" s="58"/>
      <c r="F12" s="6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1775" hidden="1" x14ac:dyDescent="0.35">
      <c r="B13" s="58"/>
      <c r="F13" s="6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1775" hidden="1" x14ac:dyDescent="0.35">
      <c r="B14" s="58"/>
      <c r="F14" s="6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1775" hidden="1" x14ac:dyDescent="0.35">
      <c r="B15" s="58"/>
      <c r="F15" s="6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1775" hidden="1" x14ac:dyDescent="0.35">
      <c r="B16" s="58"/>
      <c r="F16" s="6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2:1775" hidden="1" x14ac:dyDescent="0.35">
      <c r="B17" s="58"/>
    </row>
    <row r="18" spans="2:1775" hidden="1" x14ac:dyDescent="0.35">
      <c r="B18" s="58" t="s">
        <v>104</v>
      </c>
      <c r="F18" s="26" t="s">
        <v>103</v>
      </c>
    </row>
    <row r="19" spans="2:1775" hidden="1" x14ac:dyDescent="0.35">
      <c r="B19" s="58"/>
    </row>
    <row r="20" spans="2:1775" s="30" customFormat="1" hidden="1" x14ac:dyDescent="0.35">
      <c r="B20" s="35"/>
      <c r="C20" s="30" t="s">
        <v>107</v>
      </c>
      <c r="F20" s="30" t="s">
        <v>88</v>
      </c>
      <c r="G20" s="30" t="s">
        <v>94</v>
      </c>
      <c r="H20" s="30" t="s">
        <v>95</v>
      </c>
      <c r="I20" s="30" t="s">
        <v>89</v>
      </c>
      <c r="J20" s="30" t="s">
        <v>11</v>
      </c>
      <c r="K20" s="30" t="s">
        <v>12</v>
      </c>
      <c r="L20" s="30" t="s">
        <v>13</v>
      </c>
      <c r="M20" s="30" t="s">
        <v>14</v>
      </c>
      <c r="N20" s="30" t="s">
        <v>15</v>
      </c>
      <c r="O20" s="30" t="s">
        <v>16</v>
      </c>
      <c r="P20" s="30" t="s">
        <v>17</v>
      </c>
      <c r="Q20" s="30" t="s">
        <v>18</v>
      </c>
      <c r="R20" s="30" t="s">
        <v>19</v>
      </c>
      <c r="S20" s="30" t="s">
        <v>20</v>
      </c>
      <c r="T20" s="30" t="s">
        <v>21</v>
      </c>
      <c r="U20" s="30" t="s">
        <v>22</v>
      </c>
      <c r="V20" s="30" t="s">
        <v>23</v>
      </c>
      <c r="W20" s="30" t="s">
        <v>24</v>
      </c>
      <c r="X20" s="30" t="s">
        <v>25</v>
      </c>
      <c r="Y20" s="30" t="s">
        <v>26</v>
      </c>
      <c r="Z20" s="30" t="s">
        <v>27</v>
      </c>
      <c r="AA20" s="30" t="s">
        <v>28</v>
      </c>
      <c r="AB20" s="30" t="s">
        <v>29</v>
      </c>
      <c r="AC20" s="30" t="s">
        <v>30</v>
      </c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</row>
    <row r="21" spans="2:1775" hidden="1" x14ac:dyDescent="0.35">
      <c r="B21" s="58"/>
      <c r="C21" s="65"/>
      <c r="D21" s="65"/>
      <c r="F21" s="37">
        <v>1</v>
      </c>
      <c r="G21" s="37">
        <v>0.15</v>
      </c>
      <c r="H21" s="37">
        <v>0.77</v>
      </c>
      <c r="I21" s="38">
        <v>0.5</v>
      </c>
      <c r="J21" s="26">
        <f t="shared" ref="J21:AC30" si="0">(J7*(1+$F21+$G21)*(1-$H21)*$I21)</f>
        <v>0</v>
      </c>
      <c r="K21" s="26">
        <f t="shared" si="0"/>
        <v>0</v>
      </c>
      <c r="L21" s="26">
        <f t="shared" si="0"/>
        <v>0</v>
      </c>
      <c r="M21" s="26">
        <f t="shared" si="0"/>
        <v>0</v>
      </c>
      <c r="N21" s="26">
        <f t="shared" si="0"/>
        <v>0</v>
      </c>
      <c r="O21" s="26">
        <f t="shared" si="0"/>
        <v>0</v>
      </c>
      <c r="P21" s="26">
        <f t="shared" si="0"/>
        <v>0</v>
      </c>
      <c r="Q21" s="26">
        <f t="shared" si="0"/>
        <v>0</v>
      </c>
      <c r="R21" s="26">
        <f t="shared" si="0"/>
        <v>0</v>
      </c>
      <c r="S21" s="26">
        <f t="shared" si="0"/>
        <v>0</v>
      </c>
      <c r="T21" s="26">
        <f t="shared" si="0"/>
        <v>0</v>
      </c>
      <c r="U21" s="26">
        <f t="shared" si="0"/>
        <v>0</v>
      </c>
      <c r="V21" s="26">
        <f t="shared" si="0"/>
        <v>0</v>
      </c>
      <c r="W21" s="26">
        <f t="shared" si="0"/>
        <v>0</v>
      </c>
      <c r="X21" s="26">
        <f t="shared" si="0"/>
        <v>0</v>
      </c>
      <c r="Y21" s="26">
        <f t="shared" si="0"/>
        <v>0</v>
      </c>
      <c r="Z21" s="26">
        <f t="shared" si="0"/>
        <v>0</v>
      </c>
      <c r="AA21" s="26">
        <f t="shared" si="0"/>
        <v>0</v>
      </c>
      <c r="AB21" s="26">
        <f t="shared" si="0"/>
        <v>0</v>
      </c>
      <c r="AC21" s="26">
        <f t="shared" si="0"/>
        <v>0</v>
      </c>
    </row>
    <row r="22" spans="2:1775" hidden="1" x14ac:dyDescent="0.35">
      <c r="B22" s="58"/>
      <c r="C22" s="65"/>
      <c r="D22" s="65"/>
      <c r="F22" s="37">
        <v>3.5</v>
      </c>
      <c r="G22" s="37">
        <v>0.15</v>
      </c>
      <c r="H22" s="37">
        <v>0.09</v>
      </c>
      <c r="I22" s="38">
        <v>0.5</v>
      </c>
      <c r="J22" s="26">
        <f t="shared" si="0"/>
        <v>0</v>
      </c>
      <c r="K22" s="26">
        <f t="shared" si="0"/>
        <v>0</v>
      </c>
      <c r="L22" s="26">
        <f t="shared" si="0"/>
        <v>0</v>
      </c>
      <c r="M22" s="26">
        <f t="shared" si="0"/>
        <v>0</v>
      </c>
      <c r="N22" s="26">
        <f t="shared" si="0"/>
        <v>0</v>
      </c>
      <c r="O22" s="26">
        <f t="shared" si="0"/>
        <v>0</v>
      </c>
      <c r="P22" s="26">
        <f t="shared" si="0"/>
        <v>0</v>
      </c>
      <c r="Q22" s="26">
        <f t="shared" si="0"/>
        <v>0</v>
      </c>
      <c r="R22" s="26">
        <f t="shared" si="0"/>
        <v>0</v>
      </c>
      <c r="S22" s="26">
        <f t="shared" si="0"/>
        <v>0</v>
      </c>
      <c r="T22" s="26">
        <f t="shared" si="0"/>
        <v>0</v>
      </c>
      <c r="U22" s="26">
        <f t="shared" si="0"/>
        <v>0</v>
      </c>
      <c r="V22" s="26">
        <f t="shared" si="0"/>
        <v>0</v>
      </c>
      <c r="W22" s="26">
        <f t="shared" si="0"/>
        <v>0</v>
      </c>
      <c r="X22" s="26">
        <f t="shared" si="0"/>
        <v>0</v>
      </c>
      <c r="Y22" s="26">
        <f t="shared" si="0"/>
        <v>0</v>
      </c>
      <c r="Z22" s="26">
        <f t="shared" si="0"/>
        <v>0</v>
      </c>
      <c r="AA22" s="26">
        <f t="shared" si="0"/>
        <v>0</v>
      </c>
      <c r="AB22" s="26">
        <f t="shared" si="0"/>
        <v>0</v>
      </c>
      <c r="AC22" s="26">
        <f t="shared" si="0"/>
        <v>0</v>
      </c>
    </row>
    <row r="23" spans="2:1775" hidden="1" x14ac:dyDescent="0.35">
      <c r="B23" s="58"/>
      <c r="C23" s="65"/>
      <c r="D23" s="65"/>
      <c r="F23" s="37">
        <v>3.5</v>
      </c>
      <c r="G23" s="37">
        <v>0.15</v>
      </c>
      <c r="H23" s="37">
        <v>0.1</v>
      </c>
      <c r="I23" s="38">
        <v>0.5</v>
      </c>
      <c r="J23" s="26">
        <f t="shared" si="0"/>
        <v>0</v>
      </c>
      <c r="K23" s="26">
        <f t="shared" si="0"/>
        <v>0</v>
      </c>
      <c r="L23" s="26">
        <f t="shared" si="0"/>
        <v>0</v>
      </c>
      <c r="M23" s="26">
        <f t="shared" si="0"/>
        <v>0</v>
      </c>
      <c r="N23" s="26">
        <f t="shared" si="0"/>
        <v>0</v>
      </c>
      <c r="O23" s="26">
        <f t="shared" si="0"/>
        <v>0</v>
      </c>
      <c r="P23" s="26">
        <f t="shared" si="0"/>
        <v>0</v>
      </c>
      <c r="Q23" s="26">
        <f t="shared" si="0"/>
        <v>0</v>
      </c>
      <c r="R23" s="26">
        <f t="shared" si="0"/>
        <v>0</v>
      </c>
      <c r="S23" s="26">
        <f t="shared" si="0"/>
        <v>0</v>
      </c>
      <c r="T23" s="26">
        <f t="shared" si="0"/>
        <v>0</v>
      </c>
      <c r="U23" s="26">
        <f t="shared" si="0"/>
        <v>0</v>
      </c>
      <c r="V23" s="26">
        <f t="shared" si="0"/>
        <v>0</v>
      </c>
      <c r="W23" s="26">
        <f t="shared" si="0"/>
        <v>0</v>
      </c>
      <c r="X23" s="26">
        <f t="shared" si="0"/>
        <v>0</v>
      </c>
      <c r="Y23" s="26">
        <f t="shared" si="0"/>
        <v>0</v>
      </c>
      <c r="Z23" s="26">
        <f t="shared" si="0"/>
        <v>0</v>
      </c>
      <c r="AA23" s="26">
        <f t="shared" si="0"/>
        <v>0</v>
      </c>
      <c r="AB23" s="26">
        <f t="shared" si="0"/>
        <v>0</v>
      </c>
      <c r="AC23" s="26">
        <f t="shared" si="0"/>
        <v>0</v>
      </c>
    </row>
    <row r="24" spans="2:1775" hidden="1" x14ac:dyDescent="0.35">
      <c r="B24" s="58"/>
      <c r="C24" s="65"/>
      <c r="D24" s="65"/>
      <c r="F24" s="37">
        <v>2.2999999999999998</v>
      </c>
      <c r="G24" s="37">
        <v>0.15</v>
      </c>
      <c r="H24" s="37">
        <v>0.13</v>
      </c>
      <c r="I24" s="38">
        <v>0.5</v>
      </c>
      <c r="J24" s="26">
        <f t="shared" si="0"/>
        <v>0</v>
      </c>
      <c r="K24" s="26">
        <f t="shared" si="0"/>
        <v>0</v>
      </c>
      <c r="L24" s="26">
        <f t="shared" si="0"/>
        <v>0</v>
      </c>
      <c r="M24" s="26">
        <f t="shared" si="0"/>
        <v>0</v>
      </c>
      <c r="N24" s="26">
        <f t="shared" si="0"/>
        <v>0</v>
      </c>
      <c r="O24" s="26">
        <f t="shared" si="0"/>
        <v>0</v>
      </c>
      <c r="P24" s="26">
        <f t="shared" si="0"/>
        <v>0</v>
      </c>
      <c r="Q24" s="26">
        <f t="shared" si="0"/>
        <v>0</v>
      </c>
      <c r="R24" s="26">
        <f t="shared" si="0"/>
        <v>0</v>
      </c>
      <c r="S24" s="26">
        <f t="shared" si="0"/>
        <v>0</v>
      </c>
      <c r="T24" s="26">
        <f t="shared" si="0"/>
        <v>0</v>
      </c>
      <c r="U24" s="26">
        <f t="shared" si="0"/>
        <v>0</v>
      </c>
      <c r="V24" s="26">
        <f t="shared" si="0"/>
        <v>0</v>
      </c>
      <c r="W24" s="26">
        <f t="shared" si="0"/>
        <v>0</v>
      </c>
      <c r="X24" s="26">
        <f t="shared" si="0"/>
        <v>0</v>
      </c>
      <c r="Y24" s="26">
        <f t="shared" si="0"/>
        <v>0</v>
      </c>
      <c r="Z24" s="26">
        <f t="shared" si="0"/>
        <v>0</v>
      </c>
      <c r="AA24" s="26">
        <f t="shared" si="0"/>
        <v>0</v>
      </c>
      <c r="AB24" s="26">
        <f t="shared" si="0"/>
        <v>0</v>
      </c>
      <c r="AC24" s="26">
        <f t="shared" si="0"/>
        <v>0</v>
      </c>
    </row>
    <row r="25" spans="2:1775" hidden="1" x14ac:dyDescent="0.35">
      <c r="B25" s="58"/>
      <c r="C25" s="65"/>
      <c r="D25" s="65"/>
      <c r="F25" s="37">
        <v>2.2999999999999998</v>
      </c>
      <c r="G25" s="37">
        <v>0.15</v>
      </c>
      <c r="H25" s="37">
        <v>0.13</v>
      </c>
      <c r="I25" s="38">
        <v>0.5</v>
      </c>
      <c r="J25" s="26">
        <f t="shared" si="0"/>
        <v>0</v>
      </c>
      <c r="K25" s="26">
        <f t="shared" si="0"/>
        <v>0</v>
      </c>
      <c r="L25" s="26">
        <f t="shared" si="0"/>
        <v>0</v>
      </c>
      <c r="M25" s="26">
        <f t="shared" si="0"/>
        <v>0</v>
      </c>
      <c r="N25" s="26">
        <f t="shared" si="0"/>
        <v>0</v>
      </c>
      <c r="O25" s="26">
        <f t="shared" si="0"/>
        <v>0</v>
      </c>
      <c r="P25" s="26">
        <f t="shared" si="0"/>
        <v>0</v>
      </c>
      <c r="Q25" s="26">
        <f t="shared" si="0"/>
        <v>0</v>
      </c>
      <c r="R25" s="26">
        <f t="shared" si="0"/>
        <v>0</v>
      </c>
      <c r="S25" s="26">
        <f t="shared" si="0"/>
        <v>0</v>
      </c>
      <c r="T25" s="26">
        <f t="shared" si="0"/>
        <v>0</v>
      </c>
      <c r="U25" s="26">
        <f t="shared" si="0"/>
        <v>0</v>
      </c>
      <c r="V25" s="26">
        <f t="shared" si="0"/>
        <v>0</v>
      </c>
      <c r="W25" s="26">
        <f t="shared" si="0"/>
        <v>0</v>
      </c>
      <c r="X25" s="26">
        <f t="shared" si="0"/>
        <v>0</v>
      </c>
      <c r="Y25" s="26">
        <f t="shared" si="0"/>
        <v>0</v>
      </c>
      <c r="Z25" s="26">
        <f t="shared" si="0"/>
        <v>0</v>
      </c>
      <c r="AA25" s="26">
        <f t="shared" si="0"/>
        <v>0</v>
      </c>
      <c r="AB25" s="26">
        <f t="shared" si="0"/>
        <v>0</v>
      </c>
      <c r="AC25" s="26">
        <f t="shared" si="0"/>
        <v>0</v>
      </c>
    </row>
    <row r="26" spans="2:1775" hidden="1" x14ac:dyDescent="0.35">
      <c r="B26" s="58"/>
      <c r="C26" s="65"/>
      <c r="D26" s="65"/>
      <c r="F26" s="37">
        <v>3.5</v>
      </c>
      <c r="G26" s="37">
        <v>0.15</v>
      </c>
      <c r="H26" s="37">
        <v>0.09</v>
      </c>
      <c r="I26" s="38">
        <v>0.5</v>
      </c>
      <c r="J26" s="26">
        <f t="shared" si="0"/>
        <v>0</v>
      </c>
      <c r="K26" s="26">
        <f t="shared" si="0"/>
        <v>0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  <c r="S26" s="26">
        <f t="shared" si="0"/>
        <v>0</v>
      </c>
      <c r="T26" s="26">
        <f t="shared" si="0"/>
        <v>0</v>
      </c>
      <c r="U26" s="26">
        <f t="shared" si="0"/>
        <v>0</v>
      </c>
      <c r="V26" s="26">
        <f t="shared" si="0"/>
        <v>0</v>
      </c>
      <c r="W26" s="26">
        <f t="shared" si="0"/>
        <v>0</v>
      </c>
      <c r="X26" s="26">
        <f t="shared" si="0"/>
        <v>0</v>
      </c>
      <c r="Y26" s="26">
        <f t="shared" si="0"/>
        <v>0</v>
      </c>
      <c r="Z26" s="26">
        <f t="shared" si="0"/>
        <v>0</v>
      </c>
      <c r="AA26" s="26">
        <f t="shared" si="0"/>
        <v>0</v>
      </c>
      <c r="AB26" s="26">
        <f t="shared" si="0"/>
        <v>0</v>
      </c>
      <c r="AC26" s="26">
        <f t="shared" si="0"/>
        <v>0</v>
      </c>
    </row>
    <row r="27" spans="2:1775" hidden="1" x14ac:dyDescent="0.35">
      <c r="B27" s="58"/>
      <c r="C27" s="65"/>
      <c r="D27" s="65"/>
      <c r="F27" s="37">
        <v>0</v>
      </c>
      <c r="G27" s="37">
        <v>0.15</v>
      </c>
      <c r="H27" s="37">
        <v>0.9</v>
      </c>
      <c r="I27" s="38">
        <v>0.5</v>
      </c>
      <c r="J27" s="26">
        <f t="shared" si="0"/>
        <v>0</v>
      </c>
      <c r="K27" s="26">
        <f t="shared" si="0"/>
        <v>0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0</v>
      </c>
      <c r="Y27" s="26">
        <f t="shared" si="0"/>
        <v>0</v>
      </c>
      <c r="Z27" s="2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0</v>
      </c>
    </row>
    <row r="28" spans="2:1775" hidden="1" x14ac:dyDescent="0.35">
      <c r="B28" s="58"/>
      <c r="C28" s="65"/>
      <c r="D28" s="65"/>
      <c r="F28" s="37">
        <v>1.5</v>
      </c>
      <c r="G28" s="37">
        <v>0.15</v>
      </c>
      <c r="H28" s="37">
        <v>0.9</v>
      </c>
      <c r="I28" s="38">
        <v>0.5</v>
      </c>
      <c r="J28" s="26">
        <f t="shared" si="0"/>
        <v>0</v>
      </c>
      <c r="K28" s="26">
        <f t="shared" si="0"/>
        <v>0</v>
      </c>
      <c r="L28" s="26">
        <f t="shared" si="0"/>
        <v>0</v>
      </c>
      <c r="M28" s="26">
        <f t="shared" si="0"/>
        <v>0</v>
      </c>
      <c r="N28" s="26">
        <f t="shared" si="0"/>
        <v>0</v>
      </c>
      <c r="O28" s="26">
        <f t="shared" si="0"/>
        <v>0</v>
      </c>
      <c r="P28" s="26">
        <f t="shared" si="0"/>
        <v>0</v>
      </c>
      <c r="Q28" s="26">
        <f t="shared" si="0"/>
        <v>0</v>
      </c>
      <c r="R28" s="26">
        <f t="shared" si="0"/>
        <v>0</v>
      </c>
      <c r="S28" s="26">
        <f t="shared" si="0"/>
        <v>0</v>
      </c>
      <c r="T28" s="26">
        <f t="shared" si="0"/>
        <v>0</v>
      </c>
      <c r="U28" s="26">
        <f t="shared" si="0"/>
        <v>0</v>
      </c>
      <c r="V28" s="26">
        <f t="shared" si="0"/>
        <v>0</v>
      </c>
      <c r="W28" s="26">
        <f t="shared" si="0"/>
        <v>0</v>
      </c>
      <c r="X28" s="26">
        <f t="shared" si="0"/>
        <v>0</v>
      </c>
      <c r="Y28" s="26">
        <f t="shared" si="0"/>
        <v>0</v>
      </c>
      <c r="Z28" s="26">
        <f t="shared" si="0"/>
        <v>0</v>
      </c>
      <c r="AA28" s="26">
        <f t="shared" si="0"/>
        <v>0</v>
      </c>
      <c r="AB28" s="26">
        <f t="shared" si="0"/>
        <v>0</v>
      </c>
      <c r="AC28" s="26">
        <f t="shared" si="0"/>
        <v>0</v>
      </c>
    </row>
    <row r="29" spans="2:1775" hidden="1" x14ac:dyDescent="0.35">
      <c r="B29" s="58"/>
      <c r="C29" s="65"/>
      <c r="D29" s="65"/>
      <c r="F29" s="37">
        <v>1.9</v>
      </c>
      <c r="G29" s="37">
        <v>0.15</v>
      </c>
      <c r="H29" s="37">
        <v>0.05</v>
      </c>
      <c r="I29" s="38">
        <v>0.5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6">
        <f t="shared" si="0"/>
        <v>0</v>
      </c>
      <c r="T29" s="26">
        <f t="shared" si="0"/>
        <v>0</v>
      </c>
      <c r="U29" s="26">
        <f t="shared" si="0"/>
        <v>0</v>
      </c>
      <c r="V29" s="26">
        <f t="shared" si="0"/>
        <v>0</v>
      </c>
      <c r="W29" s="26">
        <f t="shared" si="0"/>
        <v>0</v>
      </c>
      <c r="X29" s="26">
        <f t="shared" si="0"/>
        <v>0</v>
      </c>
      <c r="Y29" s="26">
        <f t="shared" si="0"/>
        <v>0</v>
      </c>
      <c r="Z29" s="26">
        <f t="shared" si="0"/>
        <v>0</v>
      </c>
      <c r="AA29" s="26">
        <f t="shared" si="0"/>
        <v>0</v>
      </c>
      <c r="AB29" s="26">
        <f t="shared" si="0"/>
        <v>0</v>
      </c>
      <c r="AC29" s="26">
        <f t="shared" si="0"/>
        <v>0</v>
      </c>
    </row>
    <row r="30" spans="2:1775" hidden="1" x14ac:dyDescent="0.35">
      <c r="B30" s="58"/>
      <c r="C30" s="65"/>
      <c r="D30" s="65"/>
      <c r="F30" s="37">
        <v>0.4</v>
      </c>
      <c r="G30" s="37">
        <v>0.15</v>
      </c>
      <c r="H30" s="37">
        <v>0.11</v>
      </c>
      <c r="I30" s="38">
        <v>0.5</v>
      </c>
      <c r="J30" s="26">
        <f t="shared" si="0"/>
        <v>0</v>
      </c>
      <c r="K30" s="26">
        <f t="shared" si="0"/>
        <v>0</v>
      </c>
      <c r="L30" s="26">
        <f t="shared" si="0"/>
        <v>0</v>
      </c>
      <c r="M30" s="26">
        <f t="shared" si="0"/>
        <v>0</v>
      </c>
      <c r="N30" s="26">
        <f t="shared" si="0"/>
        <v>0</v>
      </c>
      <c r="O30" s="26">
        <f t="shared" si="0"/>
        <v>0</v>
      </c>
      <c r="P30" s="26">
        <f t="shared" si="0"/>
        <v>0</v>
      </c>
      <c r="Q30" s="26">
        <f t="shared" si="0"/>
        <v>0</v>
      </c>
      <c r="R30" s="26">
        <f t="shared" si="0"/>
        <v>0</v>
      </c>
      <c r="S30" s="26">
        <f t="shared" si="0"/>
        <v>0</v>
      </c>
      <c r="T30" s="26">
        <f t="shared" si="0"/>
        <v>0</v>
      </c>
      <c r="U30" s="26">
        <f t="shared" si="0"/>
        <v>0</v>
      </c>
      <c r="V30" s="26">
        <f t="shared" si="0"/>
        <v>0</v>
      </c>
      <c r="W30" s="26">
        <f t="shared" si="0"/>
        <v>0</v>
      </c>
      <c r="X30" s="26">
        <f t="shared" si="0"/>
        <v>0</v>
      </c>
      <c r="Y30" s="26">
        <f t="shared" si="0"/>
        <v>0</v>
      </c>
      <c r="Z30" s="26">
        <f t="shared" si="0"/>
        <v>0</v>
      </c>
      <c r="AA30" s="26">
        <f t="shared" si="0"/>
        <v>0</v>
      </c>
      <c r="AB30" s="26">
        <f t="shared" si="0"/>
        <v>0</v>
      </c>
      <c r="AC30" s="26">
        <f t="shared" si="0"/>
        <v>0</v>
      </c>
    </row>
    <row r="31" spans="2:1775" hidden="1" x14ac:dyDescent="0.35">
      <c r="B31" s="58"/>
    </row>
    <row r="32" spans="2:1775" s="30" customFormat="1" hidden="1" x14ac:dyDescent="0.35">
      <c r="B32" s="35"/>
      <c r="J32" s="30" t="s">
        <v>11</v>
      </c>
      <c r="K32" s="30" t="s">
        <v>12</v>
      </c>
      <c r="L32" s="30" t="s">
        <v>13</v>
      </c>
      <c r="M32" s="30" t="s">
        <v>14</v>
      </c>
      <c r="N32" s="30" t="s">
        <v>15</v>
      </c>
      <c r="O32" s="30" t="s">
        <v>16</v>
      </c>
      <c r="P32" s="30" t="s">
        <v>17</v>
      </c>
      <c r="Q32" s="30" t="s">
        <v>18</v>
      </c>
      <c r="R32" s="30" t="s">
        <v>19</v>
      </c>
      <c r="S32" s="30" t="s">
        <v>20</v>
      </c>
      <c r="T32" s="30" t="s">
        <v>21</v>
      </c>
      <c r="U32" s="30" t="s">
        <v>22</v>
      </c>
      <c r="V32" s="30" t="s">
        <v>23</v>
      </c>
      <c r="W32" s="30" t="s">
        <v>24</v>
      </c>
      <c r="X32" s="30" t="s">
        <v>25</v>
      </c>
      <c r="Y32" s="30" t="s">
        <v>26</v>
      </c>
      <c r="Z32" s="30" t="s">
        <v>27</v>
      </c>
      <c r="AA32" s="30" t="s">
        <v>28</v>
      </c>
      <c r="AB32" s="30" t="s">
        <v>29</v>
      </c>
      <c r="AC32" s="30" t="s">
        <v>30</v>
      </c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5"/>
      <c r="ACP32" s="55"/>
      <c r="ACQ32" s="55"/>
      <c r="ACR32" s="55"/>
      <c r="ACS32" s="55"/>
      <c r="ACT32" s="55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5"/>
      <c r="AFB32" s="55"/>
      <c r="AFC32" s="55"/>
      <c r="AFD32" s="55"/>
      <c r="AFE32" s="55"/>
      <c r="AFF32" s="55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5"/>
      <c r="AHN32" s="55"/>
      <c r="AHO32" s="55"/>
      <c r="AHP32" s="55"/>
      <c r="AHQ32" s="55"/>
      <c r="AHR32" s="55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5"/>
      <c r="AJZ32" s="55"/>
      <c r="AKA32" s="55"/>
      <c r="AKB32" s="55"/>
      <c r="AKC32" s="55"/>
      <c r="AKD32" s="55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  <c r="AMJ32" s="55"/>
      <c r="AMK32" s="55"/>
      <c r="AML32" s="55"/>
      <c r="AMM32" s="55"/>
      <c r="AMN32" s="55"/>
      <c r="AMO32" s="55"/>
      <c r="AMP32" s="55"/>
      <c r="AMQ32" s="55"/>
      <c r="AMR32" s="55"/>
      <c r="AMS32" s="55"/>
      <c r="AMT32" s="55"/>
      <c r="AMU32" s="55"/>
      <c r="AMV32" s="55"/>
      <c r="AMW32" s="55"/>
      <c r="AMX32" s="55"/>
      <c r="AMY32" s="55"/>
      <c r="AMZ32" s="55"/>
      <c r="ANA32" s="55"/>
      <c r="ANB32" s="55"/>
      <c r="ANC32" s="55"/>
      <c r="AND32" s="55"/>
      <c r="ANE32" s="55"/>
      <c r="ANF32" s="55"/>
      <c r="ANG32" s="55"/>
      <c r="ANH32" s="55"/>
      <c r="ANI32" s="55"/>
      <c r="ANJ32" s="55"/>
      <c r="ANK32" s="55"/>
      <c r="ANL32" s="55"/>
      <c r="ANM32" s="55"/>
      <c r="ANN32" s="55"/>
      <c r="ANO32" s="55"/>
      <c r="ANP32" s="55"/>
      <c r="ANQ32" s="55"/>
      <c r="ANR32" s="55"/>
      <c r="ANS32" s="55"/>
      <c r="ANT32" s="55"/>
      <c r="ANU32" s="55"/>
      <c r="ANV32" s="55"/>
      <c r="ANW32" s="55"/>
      <c r="ANX32" s="55"/>
      <c r="ANY32" s="55"/>
      <c r="ANZ32" s="55"/>
      <c r="AOA32" s="55"/>
      <c r="AOB32" s="55"/>
      <c r="AOC32" s="55"/>
      <c r="AOD32" s="55"/>
      <c r="AOE32" s="55"/>
      <c r="AOF32" s="55"/>
      <c r="AOG32" s="55"/>
      <c r="AOH32" s="55"/>
      <c r="AOI32" s="55"/>
      <c r="AOJ32" s="55"/>
      <c r="AOK32" s="55"/>
      <c r="AOL32" s="55"/>
      <c r="AOM32" s="55"/>
      <c r="AON32" s="55"/>
      <c r="AOO32" s="55"/>
      <c r="AOP32" s="55"/>
      <c r="AOQ32" s="55"/>
      <c r="AOR32" s="55"/>
      <c r="AOS32" s="55"/>
      <c r="AOT32" s="55"/>
      <c r="AOU32" s="55"/>
      <c r="AOV32" s="55"/>
      <c r="AOW32" s="55"/>
      <c r="AOX32" s="55"/>
      <c r="AOY32" s="55"/>
      <c r="AOZ32" s="55"/>
      <c r="APA32" s="55"/>
      <c r="APB32" s="55"/>
      <c r="APC32" s="55"/>
      <c r="APD32" s="55"/>
      <c r="APE32" s="55"/>
      <c r="APF32" s="55"/>
      <c r="APG32" s="55"/>
      <c r="APH32" s="55"/>
      <c r="API32" s="55"/>
      <c r="APJ32" s="55"/>
      <c r="APK32" s="55"/>
      <c r="APL32" s="55"/>
      <c r="APM32" s="55"/>
      <c r="APN32" s="55"/>
      <c r="APO32" s="55"/>
      <c r="APP32" s="55"/>
      <c r="APQ32" s="55"/>
      <c r="APR32" s="55"/>
      <c r="APS32" s="55"/>
      <c r="APT32" s="55"/>
      <c r="APU32" s="55"/>
      <c r="APV32" s="55"/>
      <c r="APW32" s="55"/>
      <c r="APX32" s="55"/>
      <c r="APY32" s="55"/>
      <c r="APZ32" s="55"/>
      <c r="AQA32" s="55"/>
      <c r="AQB32" s="55"/>
      <c r="AQC32" s="55"/>
      <c r="AQD32" s="55"/>
      <c r="AQE32" s="55"/>
      <c r="AQF32" s="55"/>
      <c r="AQG32" s="55"/>
      <c r="AQH32" s="55"/>
      <c r="AQI32" s="55"/>
      <c r="AQJ32" s="55"/>
      <c r="AQK32" s="55"/>
      <c r="AQL32" s="55"/>
      <c r="AQM32" s="55"/>
      <c r="AQN32" s="55"/>
      <c r="AQO32" s="55"/>
      <c r="AQP32" s="55"/>
      <c r="AQQ32" s="55"/>
      <c r="AQR32" s="55"/>
      <c r="AQS32" s="55"/>
      <c r="AQT32" s="55"/>
      <c r="AQU32" s="55"/>
      <c r="AQV32" s="55"/>
      <c r="AQW32" s="55"/>
      <c r="AQX32" s="55"/>
      <c r="AQY32" s="55"/>
      <c r="AQZ32" s="55"/>
      <c r="ARA32" s="55"/>
      <c r="ARB32" s="55"/>
      <c r="ARC32" s="55"/>
      <c r="ARD32" s="55"/>
      <c r="ARE32" s="55"/>
      <c r="ARF32" s="55"/>
      <c r="ARG32" s="55"/>
      <c r="ARH32" s="55"/>
      <c r="ARI32" s="55"/>
      <c r="ARJ32" s="55"/>
      <c r="ARK32" s="55"/>
      <c r="ARL32" s="55"/>
      <c r="ARM32" s="55"/>
      <c r="ARN32" s="55"/>
      <c r="ARO32" s="55"/>
      <c r="ARP32" s="55"/>
      <c r="ARQ32" s="55"/>
      <c r="ARR32" s="55"/>
      <c r="ARS32" s="55"/>
      <c r="ART32" s="55"/>
      <c r="ARU32" s="55"/>
      <c r="ARV32" s="55"/>
      <c r="ARW32" s="55"/>
      <c r="ARX32" s="55"/>
      <c r="ARY32" s="55"/>
      <c r="ARZ32" s="55"/>
      <c r="ASA32" s="55"/>
      <c r="ASB32" s="55"/>
      <c r="ASC32" s="55"/>
      <c r="ASD32" s="55"/>
      <c r="ASE32" s="55"/>
      <c r="ASF32" s="55"/>
      <c r="ASG32" s="55"/>
      <c r="ASH32" s="55"/>
      <c r="ASI32" s="55"/>
      <c r="ASJ32" s="55"/>
      <c r="ASK32" s="55"/>
      <c r="ASL32" s="55"/>
      <c r="ASM32" s="55"/>
      <c r="ASN32" s="55"/>
      <c r="ASO32" s="55"/>
      <c r="ASP32" s="55"/>
      <c r="ASQ32" s="55"/>
      <c r="ASR32" s="55"/>
      <c r="ASS32" s="55"/>
      <c r="AST32" s="55"/>
      <c r="ASU32" s="55"/>
      <c r="ASV32" s="55"/>
      <c r="ASW32" s="55"/>
      <c r="ASX32" s="55"/>
      <c r="ASY32" s="55"/>
      <c r="ASZ32" s="55"/>
      <c r="ATA32" s="55"/>
      <c r="ATB32" s="55"/>
      <c r="ATC32" s="55"/>
      <c r="ATD32" s="55"/>
      <c r="ATE32" s="55"/>
      <c r="ATF32" s="55"/>
      <c r="ATG32" s="55"/>
      <c r="ATH32" s="55"/>
      <c r="ATI32" s="55"/>
      <c r="ATJ32" s="55"/>
      <c r="ATK32" s="55"/>
      <c r="ATL32" s="55"/>
      <c r="ATM32" s="55"/>
      <c r="ATN32" s="55"/>
      <c r="ATO32" s="55"/>
      <c r="ATP32" s="55"/>
      <c r="ATQ32" s="55"/>
      <c r="ATR32" s="55"/>
      <c r="ATS32" s="55"/>
      <c r="ATT32" s="55"/>
      <c r="ATU32" s="55"/>
      <c r="ATV32" s="55"/>
      <c r="ATW32" s="55"/>
      <c r="ATX32" s="55"/>
      <c r="ATY32" s="55"/>
      <c r="ATZ32" s="55"/>
      <c r="AUA32" s="55"/>
      <c r="AUB32" s="55"/>
      <c r="AUC32" s="55"/>
      <c r="AUD32" s="55"/>
      <c r="AUE32" s="55"/>
      <c r="AUF32" s="55"/>
      <c r="AUG32" s="55"/>
      <c r="AUH32" s="55"/>
      <c r="AUI32" s="55"/>
      <c r="AUJ32" s="55"/>
      <c r="AUK32" s="55"/>
      <c r="AUL32" s="55"/>
      <c r="AUM32" s="55"/>
      <c r="AUN32" s="55"/>
      <c r="AUO32" s="55"/>
      <c r="AUP32" s="55"/>
      <c r="AUQ32" s="55"/>
      <c r="AUR32" s="55"/>
      <c r="AUS32" s="55"/>
      <c r="AUT32" s="55"/>
      <c r="AUU32" s="55"/>
      <c r="AUV32" s="55"/>
      <c r="AUW32" s="55"/>
      <c r="AUX32" s="55"/>
      <c r="AUY32" s="55"/>
      <c r="AUZ32" s="55"/>
      <c r="AVA32" s="55"/>
      <c r="AVB32" s="55"/>
      <c r="AVC32" s="55"/>
      <c r="AVD32" s="55"/>
      <c r="AVE32" s="55"/>
      <c r="AVF32" s="55"/>
      <c r="AVG32" s="55"/>
      <c r="AVH32" s="55"/>
      <c r="AVI32" s="55"/>
      <c r="AVJ32" s="55"/>
      <c r="AVK32" s="55"/>
      <c r="AVL32" s="55"/>
      <c r="AVM32" s="55"/>
      <c r="AVN32" s="55"/>
      <c r="AVO32" s="55"/>
      <c r="AVP32" s="55"/>
      <c r="AVQ32" s="55"/>
      <c r="AVR32" s="55"/>
      <c r="AVS32" s="55"/>
      <c r="AVT32" s="55"/>
      <c r="AVU32" s="55"/>
      <c r="AVV32" s="55"/>
      <c r="AVW32" s="55"/>
      <c r="AVX32" s="55"/>
      <c r="AVY32" s="55"/>
      <c r="AVZ32" s="55"/>
      <c r="AWA32" s="55"/>
      <c r="AWB32" s="55"/>
      <c r="AWC32" s="55"/>
      <c r="AWD32" s="55"/>
      <c r="AWE32" s="55"/>
      <c r="AWF32" s="55"/>
      <c r="AWG32" s="55"/>
      <c r="AWH32" s="55"/>
      <c r="AWI32" s="55"/>
      <c r="AWJ32" s="55"/>
      <c r="AWK32" s="55"/>
      <c r="AWL32" s="55"/>
      <c r="AWM32" s="55"/>
      <c r="AWN32" s="55"/>
      <c r="AWO32" s="55"/>
      <c r="AWP32" s="55"/>
      <c r="AWQ32" s="55"/>
      <c r="AWR32" s="55"/>
      <c r="AWS32" s="55"/>
      <c r="AWT32" s="55"/>
      <c r="AWU32" s="55"/>
      <c r="AWV32" s="55"/>
      <c r="AWW32" s="55"/>
      <c r="AWX32" s="55"/>
      <c r="AWY32" s="55"/>
      <c r="AWZ32" s="55"/>
      <c r="AXA32" s="55"/>
      <c r="AXB32" s="55"/>
      <c r="AXC32" s="55"/>
      <c r="AXD32" s="55"/>
      <c r="AXE32" s="55"/>
      <c r="AXF32" s="55"/>
      <c r="AXG32" s="55"/>
      <c r="AXH32" s="55"/>
      <c r="AXI32" s="55"/>
      <c r="AXJ32" s="55"/>
      <c r="AXK32" s="55"/>
      <c r="AXL32" s="55"/>
      <c r="AXM32" s="55"/>
      <c r="AXN32" s="55"/>
      <c r="AXO32" s="55"/>
      <c r="AXP32" s="55"/>
      <c r="AXQ32" s="55"/>
      <c r="AXR32" s="55"/>
      <c r="AXS32" s="55"/>
      <c r="AXT32" s="55"/>
      <c r="AXU32" s="55"/>
      <c r="AXV32" s="55"/>
      <c r="AXW32" s="55"/>
      <c r="AXX32" s="55"/>
      <c r="AXY32" s="55"/>
      <c r="AXZ32" s="55"/>
      <c r="AYA32" s="55"/>
      <c r="AYB32" s="55"/>
      <c r="AYC32" s="55"/>
      <c r="AYD32" s="55"/>
      <c r="AYE32" s="55"/>
      <c r="AYF32" s="55"/>
      <c r="AYG32" s="55"/>
      <c r="AYH32" s="55"/>
      <c r="AYI32" s="55"/>
      <c r="AYJ32" s="55"/>
      <c r="AYK32" s="55"/>
      <c r="AYL32" s="55"/>
      <c r="AYM32" s="55"/>
      <c r="AYN32" s="55"/>
      <c r="AYO32" s="55"/>
      <c r="AYP32" s="55"/>
      <c r="AYQ32" s="55"/>
      <c r="AYR32" s="55"/>
      <c r="AYS32" s="55"/>
      <c r="AYT32" s="55"/>
      <c r="AYU32" s="55"/>
      <c r="AYV32" s="55"/>
      <c r="AYW32" s="55"/>
      <c r="AYX32" s="55"/>
      <c r="AYY32" s="55"/>
      <c r="AYZ32" s="55"/>
      <c r="AZA32" s="55"/>
      <c r="AZB32" s="55"/>
      <c r="AZC32" s="55"/>
      <c r="AZD32" s="55"/>
      <c r="AZE32" s="55"/>
      <c r="AZF32" s="55"/>
      <c r="AZG32" s="55"/>
      <c r="AZH32" s="55"/>
      <c r="AZI32" s="55"/>
      <c r="AZJ32" s="55"/>
      <c r="AZK32" s="55"/>
      <c r="AZL32" s="55"/>
      <c r="AZM32" s="55"/>
      <c r="AZN32" s="55"/>
      <c r="AZO32" s="55"/>
      <c r="AZP32" s="55"/>
      <c r="AZQ32" s="55"/>
      <c r="AZR32" s="55"/>
      <c r="AZS32" s="55"/>
      <c r="AZT32" s="55"/>
      <c r="AZU32" s="55"/>
      <c r="AZV32" s="55"/>
      <c r="AZW32" s="55"/>
      <c r="AZX32" s="55"/>
      <c r="AZY32" s="55"/>
      <c r="AZZ32" s="55"/>
      <c r="BAA32" s="55"/>
      <c r="BAB32" s="55"/>
      <c r="BAC32" s="55"/>
      <c r="BAD32" s="55"/>
      <c r="BAE32" s="55"/>
      <c r="BAF32" s="55"/>
      <c r="BAG32" s="55"/>
      <c r="BAH32" s="55"/>
      <c r="BAI32" s="55"/>
      <c r="BAJ32" s="55"/>
      <c r="BAK32" s="55"/>
      <c r="BAL32" s="55"/>
      <c r="BAM32" s="55"/>
      <c r="BAN32" s="55"/>
      <c r="BAO32" s="55"/>
      <c r="BAP32" s="55"/>
      <c r="BAQ32" s="55"/>
      <c r="BAR32" s="55"/>
      <c r="BAS32" s="55"/>
      <c r="BAT32" s="55"/>
      <c r="BAU32" s="55"/>
      <c r="BAV32" s="55"/>
      <c r="BAW32" s="55"/>
      <c r="BAX32" s="55"/>
      <c r="BAY32" s="55"/>
      <c r="BAZ32" s="55"/>
      <c r="BBA32" s="55"/>
      <c r="BBB32" s="55"/>
      <c r="BBC32" s="55"/>
      <c r="BBD32" s="55"/>
      <c r="BBE32" s="55"/>
      <c r="BBF32" s="55"/>
      <c r="BBG32" s="55"/>
      <c r="BBH32" s="55"/>
      <c r="BBI32" s="55"/>
      <c r="BBJ32" s="55"/>
      <c r="BBK32" s="55"/>
      <c r="BBL32" s="55"/>
      <c r="BBM32" s="55"/>
      <c r="BBN32" s="55"/>
      <c r="BBO32" s="55"/>
      <c r="BBP32" s="55"/>
      <c r="BBQ32" s="55"/>
      <c r="BBR32" s="55"/>
      <c r="BBS32" s="55"/>
      <c r="BBT32" s="55"/>
      <c r="BBU32" s="55"/>
      <c r="BBV32" s="55"/>
      <c r="BBW32" s="55"/>
      <c r="BBX32" s="55"/>
      <c r="BBY32" s="55"/>
      <c r="BBZ32" s="55"/>
      <c r="BCA32" s="55"/>
      <c r="BCB32" s="55"/>
      <c r="BCC32" s="55"/>
      <c r="BCD32" s="55"/>
      <c r="BCE32" s="55"/>
      <c r="BCF32" s="55"/>
      <c r="BCG32" s="55"/>
      <c r="BCH32" s="55"/>
      <c r="BCI32" s="55"/>
      <c r="BCJ32" s="55"/>
      <c r="BCK32" s="55"/>
      <c r="BCL32" s="55"/>
      <c r="BCM32" s="55"/>
      <c r="BCN32" s="55"/>
      <c r="BCO32" s="55"/>
      <c r="BCP32" s="55"/>
      <c r="BCQ32" s="55"/>
      <c r="BCR32" s="55"/>
      <c r="BCS32" s="55"/>
      <c r="BCT32" s="55"/>
      <c r="BCU32" s="55"/>
      <c r="BCV32" s="55"/>
      <c r="BCW32" s="55"/>
      <c r="BCX32" s="55"/>
      <c r="BCY32" s="55"/>
      <c r="BCZ32" s="55"/>
      <c r="BDA32" s="55"/>
      <c r="BDB32" s="55"/>
      <c r="BDC32" s="55"/>
      <c r="BDD32" s="55"/>
      <c r="BDE32" s="55"/>
      <c r="BDF32" s="55"/>
      <c r="BDG32" s="55"/>
      <c r="BDH32" s="55"/>
      <c r="BDI32" s="55"/>
      <c r="BDJ32" s="55"/>
      <c r="BDK32" s="55"/>
      <c r="BDL32" s="55"/>
      <c r="BDM32" s="55"/>
      <c r="BDN32" s="55"/>
      <c r="BDO32" s="55"/>
      <c r="BDP32" s="55"/>
      <c r="BDQ32" s="55"/>
      <c r="BDR32" s="55"/>
      <c r="BDS32" s="55"/>
      <c r="BDT32" s="55"/>
      <c r="BDU32" s="55"/>
      <c r="BDV32" s="55"/>
      <c r="BDW32" s="55"/>
      <c r="BDX32" s="55"/>
      <c r="BDY32" s="55"/>
      <c r="BDZ32" s="55"/>
      <c r="BEA32" s="55"/>
      <c r="BEB32" s="55"/>
      <c r="BEC32" s="55"/>
      <c r="BED32" s="55"/>
      <c r="BEE32" s="55"/>
      <c r="BEF32" s="55"/>
      <c r="BEG32" s="55"/>
      <c r="BEH32" s="55"/>
      <c r="BEI32" s="55"/>
      <c r="BEJ32" s="55"/>
      <c r="BEK32" s="55"/>
      <c r="BEL32" s="55"/>
      <c r="BEM32" s="55"/>
      <c r="BEN32" s="55"/>
      <c r="BEO32" s="55"/>
      <c r="BEP32" s="55"/>
      <c r="BEQ32" s="55"/>
      <c r="BER32" s="55"/>
      <c r="BES32" s="55"/>
      <c r="BET32" s="55"/>
      <c r="BEU32" s="55"/>
      <c r="BEV32" s="55"/>
      <c r="BEW32" s="55"/>
      <c r="BEX32" s="55"/>
      <c r="BEY32" s="55"/>
      <c r="BEZ32" s="55"/>
      <c r="BFA32" s="55"/>
      <c r="BFB32" s="55"/>
      <c r="BFC32" s="55"/>
      <c r="BFD32" s="55"/>
      <c r="BFE32" s="55"/>
      <c r="BFF32" s="55"/>
      <c r="BFG32" s="55"/>
      <c r="BFH32" s="55"/>
      <c r="BFI32" s="55"/>
      <c r="BFJ32" s="55"/>
      <c r="BFK32" s="55"/>
      <c r="BFL32" s="55"/>
      <c r="BFM32" s="55"/>
      <c r="BFN32" s="55"/>
      <c r="BFO32" s="55"/>
      <c r="BFP32" s="55"/>
      <c r="BFQ32" s="55"/>
      <c r="BFR32" s="55"/>
      <c r="BFS32" s="55"/>
      <c r="BFT32" s="55"/>
      <c r="BFU32" s="55"/>
      <c r="BFV32" s="55"/>
      <c r="BFW32" s="55"/>
      <c r="BFX32" s="55"/>
      <c r="BFY32" s="55"/>
      <c r="BFZ32" s="55"/>
      <c r="BGA32" s="55"/>
      <c r="BGB32" s="55"/>
      <c r="BGC32" s="55"/>
      <c r="BGD32" s="55"/>
      <c r="BGE32" s="55"/>
      <c r="BGF32" s="55"/>
      <c r="BGG32" s="55"/>
      <c r="BGH32" s="55"/>
      <c r="BGI32" s="55"/>
      <c r="BGJ32" s="55"/>
      <c r="BGK32" s="55"/>
      <c r="BGL32" s="55"/>
      <c r="BGM32" s="55"/>
      <c r="BGN32" s="55"/>
      <c r="BGO32" s="55"/>
      <c r="BGP32" s="55"/>
      <c r="BGQ32" s="55"/>
      <c r="BGR32" s="55"/>
      <c r="BGS32" s="55"/>
      <c r="BGT32" s="55"/>
      <c r="BGU32" s="55"/>
      <c r="BGV32" s="55"/>
      <c r="BGW32" s="55"/>
      <c r="BGX32" s="55"/>
      <c r="BGY32" s="55"/>
      <c r="BGZ32" s="55"/>
      <c r="BHA32" s="55"/>
      <c r="BHB32" s="55"/>
      <c r="BHC32" s="55"/>
      <c r="BHD32" s="55"/>
      <c r="BHE32" s="55"/>
      <c r="BHF32" s="55"/>
      <c r="BHG32" s="55"/>
      <c r="BHH32" s="55"/>
      <c r="BHI32" s="55"/>
      <c r="BHJ32" s="55"/>
      <c r="BHK32" s="55"/>
      <c r="BHL32" s="55"/>
      <c r="BHM32" s="55"/>
      <c r="BHN32" s="55"/>
      <c r="BHO32" s="55"/>
      <c r="BHP32" s="55"/>
      <c r="BHQ32" s="55"/>
      <c r="BHR32" s="55"/>
      <c r="BHS32" s="55"/>
      <c r="BHT32" s="55"/>
      <c r="BHU32" s="55"/>
      <c r="BHV32" s="55"/>
      <c r="BHW32" s="55"/>
      <c r="BHX32" s="55"/>
      <c r="BHY32" s="55"/>
      <c r="BHZ32" s="55"/>
      <c r="BIA32" s="55"/>
      <c r="BIB32" s="55"/>
      <c r="BIC32" s="55"/>
      <c r="BID32" s="55"/>
      <c r="BIE32" s="55"/>
      <c r="BIF32" s="55"/>
      <c r="BIG32" s="55"/>
      <c r="BIH32" s="55"/>
      <c r="BII32" s="55"/>
      <c r="BIJ32" s="55"/>
      <c r="BIK32" s="55"/>
      <c r="BIL32" s="55"/>
      <c r="BIM32" s="55"/>
      <c r="BIN32" s="55"/>
      <c r="BIO32" s="55"/>
      <c r="BIP32" s="55"/>
      <c r="BIQ32" s="55"/>
      <c r="BIR32" s="55"/>
      <c r="BIS32" s="55"/>
      <c r="BIT32" s="55"/>
      <c r="BIU32" s="55"/>
      <c r="BIV32" s="55"/>
      <c r="BIW32" s="55"/>
      <c r="BIX32" s="55"/>
      <c r="BIY32" s="55"/>
      <c r="BIZ32" s="55"/>
      <c r="BJA32" s="55"/>
      <c r="BJB32" s="55"/>
      <c r="BJC32" s="55"/>
      <c r="BJD32" s="55"/>
      <c r="BJE32" s="55"/>
      <c r="BJF32" s="55"/>
      <c r="BJG32" s="55"/>
      <c r="BJH32" s="55"/>
      <c r="BJI32" s="55"/>
      <c r="BJJ32" s="55"/>
      <c r="BJK32" s="55"/>
      <c r="BJL32" s="55"/>
      <c r="BJM32" s="55"/>
      <c r="BJN32" s="55"/>
      <c r="BJO32" s="55"/>
      <c r="BJP32" s="55"/>
      <c r="BJQ32" s="55"/>
      <c r="BJR32" s="55"/>
      <c r="BJS32" s="55"/>
      <c r="BJT32" s="55"/>
      <c r="BJU32" s="55"/>
      <c r="BJV32" s="55"/>
      <c r="BJW32" s="55"/>
      <c r="BJX32" s="55"/>
      <c r="BJY32" s="55"/>
      <c r="BJZ32" s="55"/>
      <c r="BKA32" s="55"/>
      <c r="BKB32" s="55"/>
      <c r="BKC32" s="55"/>
      <c r="BKD32" s="55"/>
      <c r="BKE32" s="55"/>
      <c r="BKF32" s="55"/>
      <c r="BKG32" s="55"/>
      <c r="BKH32" s="55"/>
      <c r="BKI32" s="55"/>
      <c r="BKJ32" s="55"/>
      <c r="BKK32" s="55"/>
      <c r="BKL32" s="55"/>
      <c r="BKM32" s="55"/>
      <c r="BKN32" s="55"/>
      <c r="BKO32" s="55"/>
      <c r="BKP32" s="55"/>
      <c r="BKQ32" s="55"/>
      <c r="BKR32" s="55"/>
      <c r="BKS32" s="55"/>
      <c r="BKT32" s="55"/>
      <c r="BKU32" s="55"/>
      <c r="BKV32" s="55"/>
      <c r="BKW32" s="55"/>
      <c r="BKX32" s="55"/>
      <c r="BKY32" s="55"/>
      <c r="BKZ32" s="55"/>
      <c r="BLA32" s="55"/>
      <c r="BLB32" s="55"/>
      <c r="BLC32" s="55"/>
      <c r="BLD32" s="55"/>
      <c r="BLE32" s="55"/>
      <c r="BLF32" s="55"/>
      <c r="BLG32" s="55"/>
      <c r="BLH32" s="55"/>
      <c r="BLI32" s="55"/>
      <c r="BLJ32" s="55"/>
      <c r="BLK32" s="55"/>
      <c r="BLL32" s="55"/>
      <c r="BLM32" s="55"/>
      <c r="BLN32" s="55"/>
      <c r="BLO32" s="55"/>
      <c r="BLP32" s="55"/>
      <c r="BLQ32" s="55"/>
      <c r="BLR32" s="55"/>
      <c r="BLS32" s="55"/>
      <c r="BLT32" s="55"/>
      <c r="BLU32" s="55"/>
      <c r="BLV32" s="55"/>
      <c r="BLW32" s="55"/>
      <c r="BLX32" s="55"/>
      <c r="BLY32" s="55"/>
      <c r="BLZ32" s="55"/>
      <c r="BMA32" s="55"/>
      <c r="BMB32" s="55"/>
      <c r="BMC32" s="55"/>
      <c r="BMD32" s="55"/>
      <c r="BME32" s="55"/>
      <c r="BMF32" s="55"/>
      <c r="BMG32" s="55"/>
      <c r="BMH32" s="55"/>
      <c r="BMI32" s="55"/>
      <c r="BMJ32" s="55"/>
      <c r="BMK32" s="55"/>
      <c r="BML32" s="55"/>
      <c r="BMM32" s="55"/>
      <c r="BMN32" s="55"/>
      <c r="BMO32" s="55"/>
      <c r="BMP32" s="55"/>
      <c r="BMQ32" s="55"/>
      <c r="BMR32" s="55"/>
      <c r="BMS32" s="55"/>
      <c r="BMT32" s="55"/>
      <c r="BMU32" s="55"/>
      <c r="BMV32" s="55"/>
      <c r="BMW32" s="55"/>
      <c r="BMX32" s="55"/>
      <c r="BMY32" s="55"/>
      <c r="BMZ32" s="55"/>
      <c r="BNA32" s="55"/>
      <c r="BNB32" s="55"/>
      <c r="BNC32" s="55"/>
      <c r="BND32" s="55"/>
      <c r="BNE32" s="55"/>
      <c r="BNF32" s="55"/>
      <c r="BNG32" s="55"/>
      <c r="BNH32" s="55"/>
      <c r="BNI32" s="55"/>
      <c r="BNJ32" s="55"/>
      <c r="BNK32" s="55"/>
      <c r="BNL32" s="55"/>
      <c r="BNM32" s="55"/>
      <c r="BNN32" s="55"/>
      <c r="BNO32" s="55"/>
      <c r="BNP32" s="55"/>
      <c r="BNQ32" s="55"/>
      <c r="BNR32" s="55"/>
      <c r="BNS32" s="55"/>
      <c r="BNT32" s="55"/>
      <c r="BNU32" s="55"/>
      <c r="BNV32" s="55"/>
      <c r="BNW32" s="55"/>
      <c r="BNX32" s="55"/>
      <c r="BNY32" s="55"/>
      <c r="BNZ32" s="55"/>
      <c r="BOA32" s="55"/>
      <c r="BOB32" s="55"/>
      <c r="BOC32" s="55"/>
      <c r="BOD32" s="55"/>
      <c r="BOE32" s="55"/>
      <c r="BOF32" s="55"/>
      <c r="BOG32" s="55"/>
      <c r="BOH32" s="55"/>
      <c r="BOI32" s="55"/>
      <c r="BOJ32" s="55"/>
      <c r="BOK32" s="55"/>
      <c r="BOL32" s="55"/>
      <c r="BOM32" s="55"/>
      <c r="BON32" s="55"/>
      <c r="BOO32" s="55"/>
      <c r="BOP32" s="55"/>
      <c r="BOQ32" s="55"/>
      <c r="BOR32" s="55"/>
      <c r="BOS32" s="55"/>
      <c r="BOT32" s="55"/>
      <c r="BOU32" s="55"/>
      <c r="BOV32" s="55"/>
      <c r="BOW32" s="55"/>
      <c r="BOX32" s="55"/>
      <c r="BOY32" s="55"/>
      <c r="BOZ32" s="55"/>
      <c r="BPA32" s="55"/>
      <c r="BPB32" s="55"/>
      <c r="BPC32" s="55"/>
      <c r="BPD32" s="55"/>
      <c r="BPE32" s="55"/>
      <c r="BPF32" s="55"/>
      <c r="BPG32" s="55"/>
    </row>
    <row r="33" spans="1:1775" s="46" customFormat="1" ht="18.5" hidden="1" thickBot="1" x14ac:dyDescent="0.45">
      <c r="A33" s="43"/>
      <c r="B33" s="44" t="s">
        <v>96</v>
      </c>
      <c r="C33" s="43"/>
      <c r="D33" s="43"/>
      <c r="E33" s="43"/>
      <c r="F33" s="43"/>
      <c r="G33" s="43"/>
      <c r="H33" s="43"/>
      <c r="I33" s="43"/>
      <c r="J33" s="45">
        <f>SUM(J21:J30)</f>
        <v>0</v>
      </c>
      <c r="K33" s="45">
        <f t="shared" ref="K33:AC33" si="1">SUM(K21:K30)</f>
        <v>0</v>
      </c>
      <c r="L33" s="45">
        <f t="shared" si="1"/>
        <v>0</v>
      </c>
      <c r="M33" s="45">
        <f t="shared" si="1"/>
        <v>0</v>
      </c>
      <c r="N33" s="45">
        <f t="shared" si="1"/>
        <v>0</v>
      </c>
      <c r="O33" s="45">
        <f t="shared" si="1"/>
        <v>0</v>
      </c>
      <c r="P33" s="45">
        <f t="shared" si="1"/>
        <v>0</v>
      </c>
      <c r="Q33" s="45">
        <f t="shared" si="1"/>
        <v>0</v>
      </c>
      <c r="R33" s="45">
        <f t="shared" si="1"/>
        <v>0</v>
      </c>
      <c r="S33" s="45">
        <f t="shared" si="1"/>
        <v>0</v>
      </c>
      <c r="T33" s="45">
        <f t="shared" si="1"/>
        <v>0</v>
      </c>
      <c r="U33" s="45">
        <f t="shared" si="1"/>
        <v>0</v>
      </c>
      <c r="V33" s="45">
        <f t="shared" si="1"/>
        <v>0</v>
      </c>
      <c r="W33" s="45">
        <f t="shared" si="1"/>
        <v>0</v>
      </c>
      <c r="X33" s="45">
        <f t="shared" si="1"/>
        <v>0</v>
      </c>
      <c r="Y33" s="45">
        <f t="shared" si="1"/>
        <v>0</v>
      </c>
      <c r="Z33" s="45">
        <f t="shared" si="1"/>
        <v>0</v>
      </c>
      <c r="AA33" s="45">
        <f t="shared" si="1"/>
        <v>0</v>
      </c>
      <c r="AB33" s="45">
        <f t="shared" si="1"/>
        <v>0</v>
      </c>
      <c r="AC33" s="45">
        <f t="shared" si="1"/>
        <v>0</v>
      </c>
    </row>
    <row r="34" spans="1:1775" hidden="1" x14ac:dyDescent="0.35">
      <c r="B34" s="58"/>
    </row>
    <row r="35" spans="1:1775" x14ac:dyDescent="0.35">
      <c r="B35" s="58"/>
      <c r="I35" s="26"/>
      <c r="L35" s="26"/>
    </row>
    <row r="36" spans="1:1775" ht="20" x14ac:dyDescent="0.4">
      <c r="A36" s="34" t="s">
        <v>98</v>
      </c>
      <c r="B36" s="58"/>
    </row>
    <row r="37" spans="1:1775" x14ac:dyDescent="0.35">
      <c r="B37" s="58"/>
    </row>
    <row r="38" spans="1:1775" s="31" customFormat="1" x14ac:dyDescent="0.35">
      <c r="E38" s="31">
        <v>1971</v>
      </c>
      <c r="F38" s="31">
        <f t="shared" ref="F38:X38" si="2">E38+1</f>
        <v>1972</v>
      </c>
      <c r="G38" s="31">
        <f t="shared" si="2"/>
        <v>1973</v>
      </c>
      <c r="H38" s="31">
        <f t="shared" si="2"/>
        <v>1974</v>
      </c>
      <c r="I38" s="31">
        <f t="shared" si="2"/>
        <v>1975</v>
      </c>
      <c r="J38" s="31">
        <f t="shared" si="2"/>
        <v>1976</v>
      </c>
      <c r="K38" s="31">
        <f t="shared" si="2"/>
        <v>1977</v>
      </c>
      <c r="L38" s="31">
        <f t="shared" si="2"/>
        <v>1978</v>
      </c>
      <c r="M38" s="31">
        <f t="shared" si="2"/>
        <v>1979</v>
      </c>
      <c r="N38" s="31">
        <f t="shared" si="2"/>
        <v>1980</v>
      </c>
      <c r="O38" s="31">
        <f t="shared" si="2"/>
        <v>1981</v>
      </c>
      <c r="P38" s="31">
        <f t="shared" si="2"/>
        <v>1982</v>
      </c>
      <c r="Q38" s="31">
        <f t="shared" si="2"/>
        <v>1983</v>
      </c>
      <c r="R38" s="31">
        <f t="shared" si="2"/>
        <v>1984</v>
      </c>
      <c r="S38" s="31">
        <f t="shared" si="2"/>
        <v>1985</v>
      </c>
      <c r="T38" s="31">
        <f t="shared" si="2"/>
        <v>1986</v>
      </c>
      <c r="U38" s="31">
        <f t="shared" si="2"/>
        <v>1987</v>
      </c>
      <c r="V38" s="31">
        <f t="shared" si="2"/>
        <v>1988</v>
      </c>
      <c r="W38" s="31">
        <f t="shared" si="2"/>
        <v>1989</v>
      </c>
      <c r="X38" s="31">
        <f t="shared" si="2"/>
        <v>1990</v>
      </c>
      <c r="Y38" s="31">
        <v>1991</v>
      </c>
      <c r="Z38" s="31">
        <v>1992</v>
      </c>
      <c r="AA38" s="31">
        <v>1993</v>
      </c>
      <c r="AB38" s="31">
        <v>1994</v>
      </c>
      <c r="AC38" s="31">
        <v>1995</v>
      </c>
      <c r="AD38" s="31">
        <v>1996</v>
      </c>
      <c r="AE38" s="31">
        <v>1997</v>
      </c>
      <c r="AF38" s="31">
        <v>1998</v>
      </c>
      <c r="AG38" s="31">
        <v>1999</v>
      </c>
      <c r="AH38" s="31">
        <v>2000</v>
      </c>
      <c r="AI38" s="31">
        <v>2001</v>
      </c>
      <c r="AJ38" s="31">
        <v>2002</v>
      </c>
      <c r="AK38" s="31">
        <v>2003</v>
      </c>
      <c r="AL38" s="31">
        <v>2004</v>
      </c>
      <c r="AM38" s="31">
        <v>2005</v>
      </c>
      <c r="AN38" s="31">
        <v>2006</v>
      </c>
      <c r="AO38" s="31">
        <v>2007</v>
      </c>
      <c r="AP38" s="31">
        <v>2008</v>
      </c>
      <c r="AQ38" s="31">
        <v>2009</v>
      </c>
      <c r="AR38" s="31">
        <v>2010</v>
      </c>
      <c r="AS38" s="31">
        <f t="shared" ref="AS38:AZ38" si="3">AR38+1</f>
        <v>2011</v>
      </c>
      <c r="AT38" s="31">
        <f t="shared" si="3"/>
        <v>2012</v>
      </c>
      <c r="AU38" s="31">
        <f t="shared" si="3"/>
        <v>2013</v>
      </c>
      <c r="AV38" s="31">
        <f t="shared" si="3"/>
        <v>2014</v>
      </c>
      <c r="AW38" s="31">
        <f t="shared" si="3"/>
        <v>2015</v>
      </c>
      <c r="AX38" s="31">
        <f t="shared" si="3"/>
        <v>2016</v>
      </c>
      <c r="AY38" s="31">
        <f t="shared" si="3"/>
        <v>2017</v>
      </c>
      <c r="AZ38" s="31">
        <f t="shared" si="3"/>
        <v>2018</v>
      </c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</row>
    <row r="39" spans="1:1775" s="26" customFormat="1" x14ac:dyDescent="0.35">
      <c r="B39" s="26" t="s">
        <v>437</v>
      </c>
      <c r="E39" s="72" t="s">
        <v>218</v>
      </c>
      <c r="F39" s="72" t="s">
        <v>218</v>
      </c>
      <c r="G39" s="72" t="s">
        <v>218</v>
      </c>
      <c r="H39" s="72" t="s">
        <v>218</v>
      </c>
      <c r="I39" s="72" t="s">
        <v>218</v>
      </c>
      <c r="J39" s="72" t="s">
        <v>218</v>
      </c>
      <c r="K39" s="72" t="s">
        <v>218</v>
      </c>
      <c r="L39" s="72" t="s">
        <v>218</v>
      </c>
      <c r="M39" s="72" t="s">
        <v>218</v>
      </c>
      <c r="N39" s="72" t="s">
        <v>218</v>
      </c>
      <c r="O39" s="72" t="s">
        <v>218</v>
      </c>
      <c r="P39" s="72" t="s">
        <v>218</v>
      </c>
      <c r="Q39" s="72" t="s">
        <v>218</v>
      </c>
      <c r="R39" s="72" t="s">
        <v>218</v>
      </c>
      <c r="S39" s="72" t="s">
        <v>218</v>
      </c>
      <c r="T39" s="72" t="s">
        <v>218</v>
      </c>
      <c r="U39" s="72" t="s">
        <v>218</v>
      </c>
      <c r="V39" s="72" t="s">
        <v>218</v>
      </c>
      <c r="W39" s="72" t="s">
        <v>218</v>
      </c>
      <c r="X39" s="98">
        <f>'UGA FAO - Data, Biomass Burning'!J2</f>
        <v>1012337.9917</v>
      </c>
      <c r="Y39" s="98">
        <f>'UGA FAO - Data, Biomass Burning'!K2</f>
        <v>1012337.9917</v>
      </c>
      <c r="Z39" s="98">
        <f>'UGA FAO - Data, Biomass Burning'!L2</f>
        <v>1012337.9917</v>
      </c>
      <c r="AA39" s="98">
        <f>'UGA FAO - Data, Biomass Burning'!M2</f>
        <v>1012337.9917</v>
      </c>
      <c r="AB39" s="98">
        <f>'UGA FAO - Data, Biomass Burning'!N2</f>
        <v>1012337.9917</v>
      </c>
      <c r="AC39" s="98">
        <f>'UGA FAO - Data, Biomass Burning'!O2</f>
        <v>1012337.9917</v>
      </c>
      <c r="AD39" s="98">
        <f>'UGA FAO - Data, Biomass Burning'!P2</f>
        <v>1324206.0055</v>
      </c>
      <c r="AE39" s="98">
        <f>'UGA FAO - Data, Biomass Burning'!Q2</f>
        <v>3270189.6110999999</v>
      </c>
      <c r="AF39" s="98">
        <f>'UGA FAO - Data, Biomass Burning'!R2</f>
        <v>4018119.8862000001</v>
      </c>
      <c r="AG39" s="98">
        <f>'UGA FAO - Data, Biomass Burning'!S2</f>
        <v>5380870.8775000004</v>
      </c>
      <c r="AH39" s="98">
        <f>'UGA FAO - Data, Biomass Burning'!T2</f>
        <v>3196716.4097000002</v>
      </c>
      <c r="AI39" s="98">
        <f>'UGA FAO - Data, Biomass Burning'!U2</f>
        <v>410507.30239999999</v>
      </c>
      <c r="AJ39" s="98">
        <f>'UGA FAO - Data, Biomass Burning'!V2</f>
        <v>485308.41960000002</v>
      </c>
      <c r="AK39" s="98">
        <f>'UGA FAO - Data, Biomass Burning'!W2</f>
        <v>536083.70900000003</v>
      </c>
      <c r="AL39" s="98">
        <f>'UGA FAO - Data, Biomass Burning'!X2</f>
        <v>421122.85330000002</v>
      </c>
      <c r="AM39" s="98">
        <f>'UGA FAO - Data, Biomass Burning'!Y2</f>
        <v>563732.63</v>
      </c>
      <c r="AN39" s="98">
        <f>'UGA FAO - Data, Biomass Burning'!Z2</f>
        <v>287724.9412</v>
      </c>
      <c r="AO39" s="98">
        <f>'UGA FAO - Data, Biomass Burning'!AA2</f>
        <v>132921.584</v>
      </c>
      <c r="AP39" s="98">
        <f>'UGA FAO - Data, Biomass Burning'!AB2</f>
        <v>314110.69030000002</v>
      </c>
      <c r="AQ39" s="98">
        <f>'UGA FAO - Data, Biomass Burning'!AC2</f>
        <v>214826.14420000001</v>
      </c>
      <c r="AR39" s="98">
        <f>'UGA FAO - Data, Biomass Burning'!AD2</f>
        <v>381789.82520000002</v>
      </c>
      <c r="AS39" s="98">
        <f>'UGA FAO - Data, Biomass Burning'!AE2</f>
        <v>297727.01140000002</v>
      </c>
      <c r="AT39" s="98">
        <f>'UGA FAO - Data, Biomass Burning'!AF2</f>
        <v>651364.46979999996</v>
      </c>
      <c r="AU39" s="98">
        <f>'UGA FAO - Data, Biomass Burning'!AG2</f>
        <v>311952.00380000001</v>
      </c>
      <c r="AV39" s="98">
        <f>'UGA FAO - Data, Biomass Burning'!AH2</f>
        <v>457449.16269999999</v>
      </c>
      <c r="AW39" s="98">
        <f>'UGA FAO - Data, Biomass Burning'!AI2</f>
        <v>412282.26049999997</v>
      </c>
      <c r="AX39" s="98">
        <f>'UGA FAO - Data, Biomass Burning'!AJ2</f>
        <v>333849.96389999997</v>
      </c>
      <c r="AY39" s="98">
        <f>'UGA FAO - Data, Biomass Burning'!AK2</f>
        <v>438338.98670000001</v>
      </c>
      <c r="AZ39" s="98">
        <f>'UGA FAO - Data, Biomass Burning'!AL2</f>
        <v>163953.70180000001</v>
      </c>
    </row>
    <row r="40" spans="1:1775" s="26" customFormat="1" x14ac:dyDescent="0.35">
      <c r="B40" s="26" t="s">
        <v>438</v>
      </c>
      <c r="D40" s="71"/>
      <c r="E40" s="72" t="s">
        <v>218</v>
      </c>
      <c r="F40" s="72" t="s">
        <v>218</v>
      </c>
      <c r="G40" s="72" t="s">
        <v>218</v>
      </c>
      <c r="H40" s="72" t="s">
        <v>218</v>
      </c>
      <c r="I40" s="72" t="s">
        <v>218</v>
      </c>
      <c r="J40" s="72" t="s">
        <v>218</v>
      </c>
      <c r="K40" s="72" t="s">
        <v>218</v>
      </c>
      <c r="L40" s="72" t="s">
        <v>218</v>
      </c>
      <c r="M40" s="72" t="s">
        <v>218</v>
      </c>
      <c r="N40" s="72" t="s">
        <v>218</v>
      </c>
      <c r="O40" s="72" t="s">
        <v>218</v>
      </c>
      <c r="P40" s="72" t="s">
        <v>218</v>
      </c>
      <c r="Q40" s="72" t="s">
        <v>218</v>
      </c>
      <c r="R40" s="72" t="s">
        <v>218</v>
      </c>
      <c r="S40" s="72" t="s">
        <v>218</v>
      </c>
      <c r="T40" s="72" t="s">
        <v>218</v>
      </c>
      <c r="U40" s="72" t="s">
        <v>218</v>
      </c>
      <c r="V40" s="72" t="s">
        <v>218</v>
      </c>
      <c r="W40" s="72" t="s">
        <v>218</v>
      </c>
      <c r="X40" s="98">
        <f>'UGA FAO - Data, Biomass Burning'!J3</f>
        <v>13861413.062999999</v>
      </c>
      <c r="Y40" s="98">
        <f>'UGA FAO - Data, Biomass Burning'!K3</f>
        <v>13861413.062999999</v>
      </c>
      <c r="Z40" s="98">
        <f>'UGA FAO - Data, Biomass Burning'!L3</f>
        <v>13861413.062999999</v>
      </c>
      <c r="AA40" s="98">
        <f>'UGA FAO - Data, Biomass Burning'!M3</f>
        <v>13861413.062999999</v>
      </c>
      <c r="AB40" s="98">
        <f>'UGA FAO - Data, Biomass Burning'!N3</f>
        <v>13861413.062999999</v>
      </c>
      <c r="AC40" s="98">
        <f>'UGA FAO - Data, Biomass Burning'!O3</f>
        <v>13861413.062999999</v>
      </c>
      <c r="AD40" s="98">
        <f>'UGA FAO - Data, Biomass Burning'!P3</f>
        <v>15495088.9969</v>
      </c>
      <c r="AE40" s="98">
        <f>'UGA FAO - Data, Biomass Burning'!Q3</f>
        <v>19027171.319699999</v>
      </c>
      <c r="AF40" s="98">
        <f>'UGA FAO - Data, Biomass Burning'!R3</f>
        <v>23711146.233100001</v>
      </c>
      <c r="AG40" s="98">
        <f>'UGA FAO - Data, Biomass Burning'!S3</f>
        <v>15568880.659499999</v>
      </c>
      <c r="AH40" s="98">
        <f>'UGA FAO - Data, Biomass Burning'!T3</f>
        <v>14231023.4538</v>
      </c>
      <c r="AI40" s="98">
        <f>'UGA FAO - Data, Biomass Burning'!U3</f>
        <v>12852309.376</v>
      </c>
      <c r="AJ40" s="98">
        <f>'UGA FAO - Data, Biomass Burning'!V3</f>
        <v>11703265.047599999</v>
      </c>
      <c r="AK40" s="98">
        <f>'UGA FAO - Data, Biomass Burning'!W3</f>
        <v>18306923.185899999</v>
      </c>
      <c r="AL40" s="98">
        <f>'UGA FAO - Data, Biomass Burning'!X3</f>
        <v>13695669.198100001</v>
      </c>
      <c r="AM40" s="98">
        <f>'UGA FAO - Data, Biomass Burning'!Y3</f>
        <v>22646884.312100001</v>
      </c>
      <c r="AN40" s="98">
        <f>'UGA FAO - Data, Biomass Burning'!Z3</f>
        <v>4031372.0890000002</v>
      </c>
      <c r="AO40" s="98">
        <f>'UGA FAO - Data, Biomass Burning'!AA3</f>
        <v>18313340.8389</v>
      </c>
      <c r="AP40" s="98">
        <f>'UGA FAO - Data, Biomass Burning'!AB3</f>
        <v>14812882.997099999</v>
      </c>
      <c r="AQ40" s="98">
        <f>'UGA FAO - Data, Biomass Burning'!AC3</f>
        <v>9271218.4125999995</v>
      </c>
      <c r="AR40" s="98">
        <f>'UGA FAO - Data, Biomass Burning'!AD3</f>
        <v>15555465.3807</v>
      </c>
      <c r="AS40" s="98">
        <f>'UGA FAO - Data, Biomass Burning'!AE3</f>
        <v>7923898.9343999997</v>
      </c>
      <c r="AT40" s="98">
        <f>'UGA FAO - Data, Biomass Burning'!AF3</f>
        <v>15009115.250399999</v>
      </c>
      <c r="AU40" s="98">
        <f>'UGA FAO - Data, Biomass Burning'!AG3</f>
        <v>11140830.560000001</v>
      </c>
      <c r="AV40" s="98">
        <f>'UGA FAO - Data, Biomass Burning'!AH3</f>
        <v>9789695.0548</v>
      </c>
      <c r="AW40" s="98">
        <f>'UGA FAO - Data, Biomass Burning'!AI3</f>
        <v>11044748.221899999</v>
      </c>
      <c r="AX40" s="98">
        <f>'UGA FAO - Data, Biomass Burning'!AJ3</f>
        <v>13710553.5406</v>
      </c>
      <c r="AY40" s="98">
        <f>'UGA FAO - Data, Biomass Burning'!AK3</f>
        <v>11644907.441299999</v>
      </c>
      <c r="AZ40" s="98">
        <f>'UGA FAO - Data, Biomass Burning'!AL3</f>
        <v>8110926.0652000001</v>
      </c>
    </row>
    <row r="41" spans="1:1775" s="26" customFormat="1" x14ac:dyDescent="0.35"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</row>
    <row r="42" spans="1:1775" s="26" customFormat="1" x14ac:dyDescent="0.35">
      <c r="B42" s="26" t="s">
        <v>216</v>
      </c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</row>
    <row r="43" spans="1:1775" s="26" customFormat="1" x14ac:dyDescent="0.35">
      <c r="C43" s="26" t="s">
        <v>212</v>
      </c>
      <c r="D43" s="71">
        <v>0.9</v>
      </c>
      <c r="E43" s="72" t="s">
        <v>269</v>
      </c>
      <c r="F43" s="72" t="s">
        <v>269</v>
      </c>
      <c r="G43" s="72" t="s">
        <v>269</v>
      </c>
      <c r="H43" s="72" t="s">
        <v>269</v>
      </c>
      <c r="I43" s="72" t="s">
        <v>269</v>
      </c>
      <c r="J43" s="72" t="s">
        <v>269</v>
      </c>
      <c r="K43" s="72" t="s">
        <v>269</v>
      </c>
      <c r="L43" s="72" t="s">
        <v>269</v>
      </c>
      <c r="M43" s="72" t="s">
        <v>269</v>
      </c>
      <c r="N43" s="72" t="s">
        <v>269</v>
      </c>
      <c r="O43" s="72" t="s">
        <v>269</v>
      </c>
      <c r="P43" s="72" t="s">
        <v>269</v>
      </c>
      <c r="Q43" s="72" t="s">
        <v>269</v>
      </c>
      <c r="R43" s="72" t="s">
        <v>269</v>
      </c>
      <c r="S43" s="72" t="s">
        <v>269</v>
      </c>
      <c r="T43" s="72" t="s">
        <v>269</v>
      </c>
      <c r="U43" s="72" t="s">
        <v>269</v>
      </c>
      <c r="V43" s="72" t="s">
        <v>269</v>
      </c>
      <c r="W43" s="72" t="s">
        <v>269</v>
      </c>
      <c r="X43" s="98">
        <f t="shared" ref="X43:AZ43" si="4">X39*$D43</f>
        <v>911104.19253</v>
      </c>
      <c r="Y43" s="98">
        <f t="shared" si="4"/>
        <v>911104.19253</v>
      </c>
      <c r="Z43" s="98">
        <f t="shared" si="4"/>
        <v>911104.19253</v>
      </c>
      <c r="AA43" s="98">
        <f t="shared" si="4"/>
        <v>911104.19253</v>
      </c>
      <c r="AB43" s="98">
        <f t="shared" si="4"/>
        <v>911104.19253</v>
      </c>
      <c r="AC43" s="98">
        <f t="shared" si="4"/>
        <v>911104.19253</v>
      </c>
      <c r="AD43" s="98">
        <f t="shared" si="4"/>
        <v>1191785.4049500001</v>
      </c>
      <c r="AE43" s="98">
        <f t="shared" si="4"/>
        <v>2943170.6499899998</v>
      </c>
      <c r="AF43" s="98">
        <f t="shared" si="4"/>
        <v>3616307.8975800001</v>
      </c>
      <c r="AG43" s="98">
        <f t="shared" si="4"/>
        <v>4842783.7897500005</v>
      </c>
      <c r="AH43" s="98">
        <f t="shared" si="4"/>
        <v>2877044.7687300001</v>
      </c>
      <c r="AI43" s="98">
        <f t="shared" si="4"/>
        <v>369456.57215999998</v>
      </c>
      <c r="AJ43" s="98">
        <f t="shared" si="4"/>
        <v>436777.57764000003</v>
      </c>
      <c r="AK43" s="98">
        <f t="shared" si="4"/>
        <v>482475.33810000005</v>
      </c>
      <c r="AL43" s="98">
        <f t="shared" si="4"/>
        <v>379010.56797000003</v>
      </c>
      <c r="AM43" s="98">
        <f t="shared" si="4"/>
        <v>507359.36700000003</v>
      </c>
      <c r="AN43" s="98">
        <f t="shared" si="4"/>
        <v>258952.44708000001</v>
      </c>
      <c r="AO43" s="98">
        <f t="shared" si="4"/>
        <v>119629.4256</v>
      </c>
      <c r="AP43" s="98">
        <f t="shared" si="4"/>
        <v>282699.62127</v>
      </c>
      <c r="AQ43" s="98">
        <f t="shared" si="4"/>
        <v>193343.52978000001</v>
      </c>
      <c r="AR43" s="98">
        <f t="shared" si="4"/>
        <v>343610.84268</v>
      </c>
      <c r="AS43" s="98">
        <f t="shared" si="4"/>
        <v>267954.31026</v>
      </c>
      <c r="AT43" s="98">
        <f t="shared" si="4"/>
        <v>586228.02281999995</v>
      </c>
      <c r="AU43" s="98">
        <f t="shared" si="4"/>
        <v>280756.80342000001</v>
      </c>
      <c r="AV43" s="98">
        <f t="shared" si="4"/>
        <v>411704.24643</v>
      </c>
      <c r="AW43" s="98">
        <f t="shared" si="4"/>
        <v>371054.03444999998</v>
      </c>
      <c r="AX43" s="98">
        <f t="shared" si="4"/>
        <v>300464.96750999999</v>
      </c>
      <c r="AY43" s="98">
        <f t="shared" si="4"/>
        <v>394505.08803000004</v>
      </c>
      <c r="AZ43" s="98">
        <f t="shared" si="4"/>
        <v>147558.33162000001</v>
      </c>
    </row>
    <row r="44" spans="1:1775" x14ac:dyDescent="0.35">
      <c r="C44" s="26" t="s">
        <v>211</v>
      </c>
      <c r="D44" s="71">
        <v>0.8</v>
      </c>
      <c r="E44" s="72" t="s">
        <v>269</v>
      </c>
      <c r="F44" s="72" t="s">
        <v>269</v>
      </c>
      <c r="G44" s="72" t="s">
        <v>269</v>
      </c>
      <c r="H44" s="72" t="s">
        <v>269</v>
      </c>
      <c r="I44" s="72" t="s">
        <v>269</v>
      </c>
      <c r="J44" s="72" t="s">
        <v>269</v>
      </c>
      <c r="K44" s="72" t="s">
        <v>269</v>
      </c>
      <c r="L44" s="72" t="s">
        <v>269</v>
      </c>
      <c r="M44" s="72" t="s">
        <v>269</v>
      </c>
      <c r="N44" s="72" t="s">
        <v>269</v>
      </c>
      <c r="O44" s="72" t="s">
        <v>269</v>
      </c>
      <c r="P44" s="72" t="s">
        <v>269</v>
      </c>
      <c r="Q44" s="72" t="s">
        <v>269</v>
      </c>
      <c r="R44" s="72" t="s">
        <v>269</v>
      </c>
      <c r="S44" s="72" t="s">
        <v>269</v>
      </c>
      <c r="T44" s="72" t="s">
        <v>269</v>
      </c>
      <c r="U44" s="72" t="s">
        <v>269</v>
      </c>
      <c r="V44" s="72" t="s">
        <v>269</v>
      </c>
      <c r="W44" s="72" t="s">
        <v>269</v>
      </c>
      <c r="X44" s="98">
        <f t="shared" ref="X44:AZ44" si="5">X40*$D44</f>
        <v>11089130.4504</v>
      </c>
      <c r="Y44" s="98">
        <f t="shared" si="5"/>
        <v>11089130.4504</v>
      </c>
      <c r="Z44" s="98">
        <f t="shared" si="5"/>
        <v>11089130.4504</v>
      </c>
      <c r="AA44" s="98">
        <f t="shared" si="5"/>
        <v>11089130.4504</v>
      </c>
      <c r="AB44" s="98">
        <f t="shared" si="5"/>
        <v>11089130.4504</v>
      </c>
      <c r="AC44" s="98">
        <f t="shared" si="5"/>
        <v>11089130.4504</v>
      </c>
      <c r="AD44" s="98">
        <f t="shared" si="5"/>
        <v>12396071.197520001</v>
      </c>
      <c r="AE44" s="98">
        <f t="shared" si="5"/>
        <v>15221737.05576</v>
      </c>
      <c r="AF44" s="98">
        <f t="shared" si="5"/>
        <v>18968916.986480001</v>
      </c>
      <c r="AG44" s="98">
        <f t="shared" si="5"/>
        <v>12455104.5276</v>
      </c>
      <c r="AH44" s="98">
        <f t="shared" si="5"/>
        <v>11384818.763040001</v>
      </c>
      <c r="AI44" s="98">
        <f t="shared" si="5"/>
        <v>10281847.500800001</v>
      </c>
      <c r="AJ44" s="98">
        <f t="shared" si="5"/>
        <v>9362612.0380799994</v>
      </c>
      <c r="AK44" s="98">
        <f t="shared" si="5"/>
        <v>14645538.54872</v>
      </c>
      <c r="AL44" s="98">
        <f t="shared" si="5"/>
        <v>10956535.358480001</v>
      </c>
      <c r="AM44" s="98">
        <f t="shared" si="5"/>
        <v>18117507.449680001</v>
      </c>
      <c r="AN44" s="98">
        <f t="shared" si="5"/>
        <v>3225097.6712000002</v>
      </c>
      <c r="AO44" s="98">
        <f t="shared" si="5"/>
        <v>14650672.671120001</v>
      </c>
      <c r="AP44" s="98">
        <f t="shared" si="5"/>
        <v>11850306.397679999</v>
      </c>
      <c r="AQ44" s="98">
        <f t="shared" si="5"/>
        <v>7416974.7300800001</v>
      </c>
      <c r="AR44" s="98">
        <f t="shared" si="5"/>
        <v>12444372.30456</v>
      </c>
      <c r="AS44" s="98">
        <f t="shared" si="5"/>
        <v>6339119.1475200001</v>
      </c>
      <c r="AT44" s="98">
        <f t="shared" si="5"/>
        <v>12007292.20032</v>
      </c>
      <c r="AU44" s="98">
        <f t="shared" si="5"/>
        <v>8912664.4480000008</v>
      </c>
      <c r="AV44" s="98">
        <f t="shared" si="5"/>
        <v>7831756.0438400004</v>
      </c>
      <c r="AW44" s="98">
        <f t="shared" si="5"/>
        <v>8835798.5775199998</v>
      </c>
      <c r="AX44" s="98">
        <f t="shared" si="5"/>
        <v>10968442.83248</v>
      </c>
      <c r="AY44" s="98">
        <f t="shared" si="5"/>
        <v>9315925.9530400001</v>
      </c>
      <c r="AZ44" s="98">
        <f t="shared" si="5"/>
        <v>6488740.8521600002</v>
      </c>
    </row>
    <row r="45" spans="1:1775" s="61" customFormat="1" x14ac:dyDescent="0.35"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</row>
    <row r="46" spans="1:1775" s="61" customFormat="1" x14ac:dyDescent="0.35">
      <c r="B46" s="61" t="s">
        <v>215</v>
      </c>
      <c r="E46" s="72" t="s">
        <v>269</v>
      </c>
      <c r="F46" s="72" t="s">
        <v>269</v>
      </c>
      <c r="G46" s="72" t="s">
        <v>269</v>
      </c>
      <c r="H46" s="72" t="s">
        <v>269</v>
      </c>
      <c r="I46" s="72" t="s">
        <v>269</v>
      </c>
      <c r="J46" s="72" t="s">
        <v>269</v>
      </c>
      <c r="K46" s="72" t="s">
        <v>269</v>
      </c>
      <c r="L46" s="72" t="s">
        <v>269</v>
      </c>
      <c r="M46" s="72" t="s">
        <v>269</v>
      </c>
      <c r="N46" s="72" t="s">
        <v>269</v>
      </c>
      <c r="O46" s="72" t="s">
        <v>269</v>
      </c>
      <c r="P46" s="72" t="s">
        <v>269</v>
      </c>
      <c r="Q46" s="72" t="s">
        <v>269</v>
      </c>
      <c r="R46" s="72" t="s">
        <v>269</v>
      </c>
      <c r="S46" s="72" t="s">
        <v>269</v>
      </c>
      <c r="T46" s="72" t="s">
        <v>269</v>
      </c>
      <c r="U46" s="72" t="s">
        <v>269</v>
      </c>
      <c r="V46" s="72" t="s">
        <v>269</v>
      </c>
      <c r="W46" s="72" t="s">
        <v>269</v>
      </c>
      <c r="X46" s="98">
        <f>SUM(X43:X44)</f>
        <v>12000234.642930001</v>
      </c>
      <c r="Y46" s="98">
        <f t="shared" ref="Y46:AZ46" si="6">SUM(Y43:Y44)</f>
        <v>12000234.642930001</v>
      </c>
      <c r="Z46" s="98">
        <f t="shared" si="6"/>
        <v>12000234.642930001</v>
      </c>
      <c r="AA46" s="98">
        <f t="shared" si="6"/>
        <v>12000234.642930001</v>
      </c>
      <c r="AB46" s="98">
        <f t="shared" si="6"/>
        <v>12000234.642930001</v>
      </c>
      <c r="AC46" s="98">
        <f t="shared" si="6"/>
        <v>12000234.642930001</v>
      </c>
      <c r="AD46" s="98">
        <f t="shared" si="6"/>
        <v>13587856.602470001</v>
      </c>
      <c r="AE46" s="98">
        <f t="shared" si="6"/>
        <v>18164907.70575</v>
      </c>
      <c r="AF46" s="98">
        <f t="shared" si="6"/>
        <v>22585224.884060003</v>
      </c>
      <c r="AG46" s="98">
        <f t="shared" si="6"/>
        <v>17297888.31735</v>
      </c>
      <c r="AH46" s="98">
        <f t="shared" si="6"/>
        <v>14261863.53177</v>
      </c>
      <c r="AI46" s="98">
        <f t="shared" si="6"/>
        <v>10651304.07296</v>
      </c>
      <c r="AJ46" s="98">
        <f t="shared" si="6"/>
        <v>9799389.6157200001</v>
      </c>
      <c r="AK46" s="98">
        <f t="shared" si="6"/>
        <v>15128013.88682</v>
      </c>
      <c r="AL46" s="98">
        <f t="shared" si="6"/>
        <v>11335545.926450001</v>
      </c>
      <c r="AM46" s="98">
        <f t="shared" si="6"/>
        <v>18624866.816679999</v>
      </c>
      <c r="AN46" s="98">
        <f t="shared" si="6"/>
        <v>3484050.1182800001</v>
      </c>
      <c r="AO46" s="98">
        <f t="shared" si="6"/>
        <v>14770302.096720001</v>
      </c>
      <c r="AP46" s="98">
        <f t="shared" si="6"/>
        <v>12133006.01895</v>
      </c>
      <c r="AQ46" s="98">
        <f t="shared" si="6"/>
        <v>7610318.2598600006</v>
      </c>
      <c r="AR46" s="98">
        <f t="shared" si="6"/>
        <v>12787983.14724</v>
      </c>
      <c r="AS46" s="98">
        <f t="shared" si="6"/>
        <v>6607073.4577799998</v>
      </c>
      <c r="AT46" s="98">
        <f t="shared" si="6"/>
        <v>12593520.223139999</v>
      </c>
      <c r="AU46" s="98">
        <f t="shared" si="6"/>
        <v>9193421.2514200006</v>
      </c>
      <c r="AV46" s="98">
        <f t="shared" si="6"/>
        <v>8243460.2902700007</v>
      </c>
      <c r="AW46" s="98">
        <f t="shared" si="6"/>
        <v>9206852.61197</v>
      </c>
      <c r="AX46" s="98">
        <f t="shared" si="6"/>
        <v>11268907.79999</v>
      </c>
      <c r="AY46" s="98">
        <f t="shared" si="6"/>
        <v>9710431.0410699993</v>
      </c>
      <c r="AZ46" s="98">
        <f t="shared" si="6"/>
        <v>6636299.1837800005</v>
      </c>
    </row>
    <row r="47" spans="1:1775" s="26" customFormat="1" x14ac:dyDescent="0.35">
      <c r="B47" s="26" t="s">
        <v>217</v>
      </c>
      <c r="D47" s="70">
        <v>0.5</v>
      </c>
      <c r="E47" s="72" t="s">
        <v>269</v>
      </c>
      <c r="F47" s="72" t="s">
        <v>269</v>
      </c>
      <c r="G47" s="72" t="s">
        <v>269</v>
      </c>
      <c r="H47" s="72" t="s">
        <v>269</v>
      </c>
      <c r="I47" s="72" t="s">
        <v>269</v>
      </c>
      <c r="J47" s="72" t="s">
        <v>269</v>
      </c>
      <c r="K47" s="72" t="s">
        <v>269</v>
      </c>
      <c r="L47" s="72" t="s">
        <v>269</v>
      </c>
      <c r="M47" s="72" t="s">
        <v>269</v>
      </c>
      <c r="N47" s="72" t="s">
        <v>269</v>
      </c>
      <c r="O47" s="72" t="s">
        <v>269</v>
      </c>
      <c r="P47" s="72" t="s">
        <v>269</v>
      </c>
      <c r="Q47" s="72" t="s">
        <v>269</v>
      </c>
      <c r="R47" s="72" t="s">
        <v>269</v>
      </c>
      <c r="S47" s="72" t="s">
        <v>269</v>
      </c>
      <c r="T47" s="72" t="s">
        <v>269</v>
      </c>
      <c r="U47" s="72" t="s">
        <v>269</v>
      </c>
      <c r="V47" s="72" t="s">
        <v>269</v>
      </c>
      <c r="W47" s="72" t="s">
        <v>269</v>
      </c>
      <c r="X47" s="98">
        <f>X46*$D47</f>
        <v>6000117.3214650005</v>
      </c>
      <c r="Y47" s="98">
        <f t="shared" ref="Y47:AZ47" si="7">Y46*$D47</f>
        <v>6000117.3214650005</v>
      </c>
      <c r="Z47" s="98">
        <f t="shared" si="7"/>
        <v>6000117.3214650005</v>
      </c>
      <c r="AA47" s="98">
        <f t="shared" si="7"/>
        <v>6000117.3214650005</v>
      </c>
      <c r="AB47" s="98">
        <f t="shared" si="7"/>
        <v>6000117.3214650005</v>
      </c>
      <c r="AC47" s="98">
        <f t="shared" si="7"/>
        <v>6000117.3214650005</v>
      </c>
      <c r="AD47" s="98">
        <f t="shared" si="7"/>
        <v>6793928.3012350006</v>
      </c>
      <c r="AE47" s="98">
        <f t="shared" si="7"/>
        <v>9082453.8528749999</v>
      </c>
      <c r="AF47" s="98">
        <f t="shared" si="7"/>
        <v>11292612.442030001</v>
      </c>
      <c r="AG47" s="98">
        <f t="shared" si="7"/>
        <v>8648944.1586750001</v>
      </c>
      <c r="AH47" s="98">
        <f t="shared" si="7"/>
        <v>7130931.7658850001</v>
      </c>
      <c r="AI47" s="98">
        <f t="shared" si="7"/>
        <v>5325652.0364800002</v>
      </c>
      <c r="AJ47" s="98">
        <f t="shared" si="7"/>
        <v>4899694.8078600001</v>
      </c>
      <c r="AK47" s="98">
        <f t="shared" si="7"/>
        <v>7564006.9434099998</v>
      </c>
      <c r="AL47" s="98">
        <f t="shared" si="7"/>
        <v>5667772.9632250005</v>
      </c>
      <c r="AM47" s="98">
        <f t="shared" si="7"/>
        <v>9312433.4083399996</v>
      </c>
      <c r="AN47" s="98">
        <f t="shared" si="7"/>
        <v>1742025.05914</v>
      </c>
      <c r="AO47" s="98">
        <f t="shared" si="7"/>
        <v>7385151.0483600004</v>
      </c>
      <c r="AP47" s="98">
        <f t="shared" si="7"/>
        <v>6066503.0094750002</v>
      </c>
      <c r="AQ47" s="98">
        <f t="shared" si="7"/>
        <v>3805159.1299300003</v>
      </c>
      <c r="AR47" s="98">
        <f t="shared" si="7"/>
        <v>6393991.5736199999</v>
      </c>
      <c r="AS47" s="98">
        <f t="shared" si="7"/>
        <v>3303536.7288899999</v>
      </c>
      <c r="AT47" s="98">
        <f t="shared" si="7"/>
        <v>6296760.1115699997</v>
      </c>
      <c r="AU47" s="98">
        <f t="shared" si="7"/>
        <v>4596710.6257100003</v>
      </c>
      <c r="AV47" s="98">
        <f t="shared" si="7"/>
        <v>4121730.1451350003</v>
      </c>
      <c r="AW47" s="98">
        <f t="shared" si="7"/>
        <v>4603426.305985</v>
      </c>
      <c r="AX47" s="98">
        <f t="shared" si="7"/>
        <v>5634453.8999950001</v>
      </c>
      <c r="AY47" s="98">
        <f t="shared" si="7"/>
        <v>4855215.5205349997</v>
      </c>
      <c r="AZ47" s="98">
        <f t="shared" si="7"/>
        <v>3318149.5918900003</v>
      </c>
    </row>
    <row r="48" spans="1:1775" s="26" customFormat="1" x14ac:dyDescent="0.35">
      <c r="X48" s="98"/>
    </row>
    <row r="49" spans="1:52" s="92" customFormat="1" ht="16" thickBot="1" x14ac:dyDescent="0.4">
      <c r="A49" s="91"/>
      <c r="B49" s="91" t="s">
        <v>213</v>
      </c>
      <c r="C49" s="91"/>
      <c r="D49" s="91"/>
      <c r="E49" s="108" t="s">
        <v>269</v>
      </c>
      <c r="F49" s="108" t="s">
        <v>269</v>
      </c>
      <c r="G49" s="108" t="s">
        <v>269</v>
      </c>
      <c r="H49" s="108" t="s">
        <v>269</v>
      </c>
      <c r="I49" s="108" t="s">
        <v>269</v>
      </c>
      <c r="J49" s="108" t="s">
        <v>269</v>
      </c>
      <c r="K49" s="108" t="s">
        <v>269</v>
      </c>
      <c r="L49" s="108" t="s">
        <v>269</v>
      </c>
      <c r="M49" s="108" t="s">
        <v>269</v>
      </c>
      <c r="N49" s="108" t="s">
        <v>269</v>
      </c>
      <c r="O49" s="108" t="s">
        <v>269</v>
      </c>
      <c r="P49" s="108" t="s">
        <v>269</v>
      </c>
      <c r="Q49" s="108" t="s">
        <v>269</v>
      </c>
      <c r="R49" s="108" t="s">
        <v>269</v>
      </c>
      <c r="S49" s="108" t="s">
        <v>269</v>
      </c>
      <c r="T49" s="108" t="s">
        <v>269</v>
      </c>
      <c r="U49" s="108" t="s">
        <v>269</v>
      </c>
      <c r="V49" s="108" t="s">
        <v>269</v>
      </c>
      <c r="W49" s="108" t="s">
        <v>269</v>
      </c>
      <c r="X49" s="112">
        <f>X47</f>
        <v>6000117.3214650005</v>
      </c>
      <c r="Y49" s="112">
        <f t="shared" ref="Y49:AZ49" si="8">Y47</f>
        <v>6000117.3214650005</v>
      </c>
      <c r="Z49" s="112">
        <f t="shared" si="8"/>
        <v>6000117.3214650005</v>
      </c>
      <c r="AA49" s="112">
        <f t="shared" si="8"/>
        <v>6000117.3214650005</v>
      </c>
      <c r="AB49" s="112">
        <f t="shared" si="8"/>
        <v>6000117.3214650005</v>
      </c>
      <c r="AC49" s="112">
        <f t="shared" si="8"/>
        <v>6000117.3214650005</v>
      </c>
      <c r="AD49" s="112">
        <f t="shared" si="8"/>
        <v>6793928.3012350006</v>
      </c>
      <c r="AE49" s="112">
        <f t="shared" si="8"/>
        <v>9082453.8528749999</v>
      </c>
      <c r="AF49" s="112">
        <f t="shared" si="8"/>
        <v>11292612.442030001</v>
      </c>
      <c r="AG49" s="112">
        <f t="shared" si="8"/>
        <v>8648944.1586750001</v>
      </c>
      <c r="AH49" s="112">
        <f t="shared" si="8"/>
        <v>7130931.7658850001</v>
      </c>
      <c r="AI49" s="112">
        <f t="shared" si="8"/>
        <v>5325652.0364800002</v>
      </c>
      <c r="AJ49" s="112">
        <f t="shared" si="8"/>
        <v>4899694.8078600001</v>
      </c>
      <c r="AK49" s="112">
        <f t="shared" si="8"/>
        <v>7564006.9434099998</v>
      </c>
      <c r="AL49" s="112">
        <f t="shared" si="8"/>
        <v>5667772.9632250005</v>
      </c>
      <c r="AM49" s="112">
        <f t="shared" si="8"/>
        <v>9312433.4083399996</v>
      </c>
      <c r="AN49" s="112">
        <f t="shared" si="8"/>
        <v>1742025.05914</v>
      </c>
      <c r="AO49" s="112">
        <f t="shared" si="8"/>
        <v>7385151.0483600004</v>
      </c>
      <c r="AP49" s="112">
        <f t="shared" si="8"/>
        <v>6066503.0094750002</v>
      </c>
      <c r="AQ49" s="112">
        <f t="shared" si="8"/>
        <v>3805159.1299300003</v>
      </c>
      <c r="AR49" s="112">
        <f t="shared" si="8"/>
        <v>6393991.5736199999</v>
      </c>
      <c r="AS49" s="112">
        <f t="shared" si="8"/>
        <v>3303536.7288899999</v>
      </c>
      <c r="AT49" s="112">
        <f t="shared" si="8"/>
        <v>6296760.1115699997</v>
      </c>
      <c r="AU49" s="112">
        <f t="shared" si="8"/>
        <v>4596710.6257100003</v>
      </c>
      <c r="AV49" s="112">
        <f t="shared" si="8"/>
        <v>4121730.1451350003</v>
      </c>
      <c r="AW49" s="112">
        <f t="shared" si="8"/>
        <v>4603426.305985</v>
      </c>
      <c r="AX49" s="112">
        <f t="shared" si="8"/>
        <v>5634453.8999950001</v>
      </c>
      <c r="AY49" s="112">
        <f t="shared" si="8"/>
        <v>4855215.5205349997</v>
      </c>
      <c r="AZ49" s="112">
        <f t="shared" si="8"/>
        <v>3318149.5918900003</v>
      </c>
    </row>
    <row r="50" spans="1:52" s="50" customFormat="1" ht="16" thickTop="1" x14ac:dyDescent="0.35">
      <c r="A50" s="89"/>
      <c r="B50" s="89"/>
      <c r="C50" s="89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</row>
    <row r="51" spans="1:52" s="26" customFormat="1" x14ac:dyDescent="0.35">
      <c r="B51" s="26" t="s">
        <v>266</v>
      </c>
      <c r="D51" s="71"/>
      <c r="E51" s="72" t="s">
        <v>218</v>
      </c>
      <c r="F51" s="72" t="s">
        <v>218</v>
      </c>
      <c r="G51" s="72" t="s">
        <v>218</v>
      </c>
      <c r="H51" s="72" t="s">
        <v>218</v>
      </c>
      <c r="I51" s="72" t="s">
        <v>218</v>
      </c>
      <c r="J51" s="72" t="s">
        <v>218</v>
      </c>
      <c r="K51" s="72" t="s">
        <v>218</v>
      </c>
      <c r="L51" s="72" t="s">
        <v>218</v>
      </c>
      <c r="M51" s="72" t="s">
        <v>218</v>
      </c>
      <c r="N51" s="72" t="s">
        <v>218</v>
      </c>
      <c r="O51" s="72" t="s">
        <v>218</v>
      </c>
      <c r="P51" s="72" t="s">
        <v>218</v>
      </c>
      <c r="Q51" s="72" t="s">
        <v>218</v>
      </c>
      <c r="R51" s="72" t="s">
        <v>218</v>
      </c>
      <c r="S51" s="72" t="s">
        <v>218</v>
      </c>
      <c r="T51" s="72" t="s">
        <v>218</v>
      </c>
      <c r="U51" s="72" t="s">
        <v>218</v>
      </c>
      <c r="V51" s="72" t="s">
        <v>218</v>
      </c>
      <c r="W51" s="72" t="s">
        <v>218</v>
      </c>
      <c r="X51" s="98" t="e">
        <f>'UGA FAO - Data, Biomass Burning'!#REF!</f>
        <v>#REF!</v>
      </c>
      <c r="Y51" s="98" t="e">
        <f>'UGA FAO - Data, Biomass Burning'!#REF!</f>
        <v>#REF!</v>
      </c>
      <c r="Z51" s="98" t="e">
        <f>'UGA FAO - Data, Biomass Burning'!#REF!</f>
        <v>#REF!</v>
      </c>
      <c r="AA51" s="98" t="e">
        <f>'UGA FAO - Data, Biomass Burning'!#REF!</f>
        <v>#REF!</v>
      </c>
      <c r="AB51" s="98" t="e">
        <f>'UGA FAO - Data, Biomass Burning'!#REF!</f>
        <v>#REF!</v>
      </c>
      <c r="AC51" s="98" t="e">
        <f>'UGA FAO - Data, Biomass Burning'!#REF!</f>
        <v>#REF!</v>
      </c>
      <c r="AD51" s="98" t="e">
        <f>'UGA FAO - Data, Biomass Burning'!#REF!</f>
        <v>#REF!</v>
      </c>
      <c r="AE51" s="98" t="e">
        <f>'UGA FAO - Data, Biomass Burning'!#REF!</f>
        <v>#REF!</v>
      </c>
      <c r="AF51" s="98" t="e">
        <f>'UGA FAO - Data, Biomass Burning'!#REF!</f>
        <v>#REF!</v>
      </c>
      <c r="AG51" s="98" t="e">
        <f>'UGA FAO - Data, Biomass Burning'!#REF!</f>
        <v>#REF!</v>
      </c>
      <c r="AH51" s="98" t="e">
        <f>'UGA FAO - Data, Biomass Burning'!#REF!</f>
        <v>#REF!</v>
      </c>
      <c r="AI51" s="98" t="e">
        <f>'UGA FAO - Data, Biomass Burning'!#REF!</f>
        <v>#REF!</v>
      </c>
      <c r="AJ51" s="98" t="e">
        <f>'UGA FAO - Data, Biomass Burning'!#REF!</f>
        <v>#REF!</v>
      </c>
      <c r="AK51" s="98" t="e">
        <f>'UGA FAO - Data, Biomass Burning'!#REF!</f>
        <v>#REF!</v>
      </c>
      <c r="AL51" s="98" t="e">
        <f>'UGA FAO - Data, Biomass Burning'!#REF!</f>
        <v>#REF!</v>
      </c>
      <c r="AM51" s="98" t="e">
        <f>'UGA FAO - Data, Biomass Burning'!#REF!</f>
        <v>#REF!</v>
      </c>
      <c r="AN51" s="98" t="e">
        <f>'UGA FAO - Data, Biomass Burning'!#REF!</f>
        <v>#REF!</v>
      </c>
      <c r="AO51" s="98" t="e">
        <f>'UGA FAO - Data, Biomass Burning'!#REF!</f>
        <v>#REF!</v>
      </c>
      <c r="AP51" s="98" t="e">
        <f>'UGA FAO - Data, Biomass Burning'!#REF!</f>
        <v>#REF!</v>
      </c>
      <c r="AQ51" s="98" t="e">
        <f>'UGA FAO - Data, Biomass Burning'!#REF!</f>
        <v>#REF!</v>
      </c>
      <c r="AR51" s="98" t="e">
        <f>'UGA FAO - Data, Biomass Burning'!#REF!</f>
        <v>#REF!</v>
      </c>
      <c r="AS51" s="98" t="e">
        <f>'UGA FAO - Data, Biomass Burning'!#REF!</f>
        <v>#REF!</v>
      </c>
      <c r="AT51" s="98" t="e">
        <f>'UGA FAO - Data, Biomass Burning'!#REF!</f>
        <v>#REF!</v>
      </c>
      <c r="AU51" s="98" t="e">
        <f>'UGA FAO - Data, Biomass Burning'!#REF!</f>
        <v>#REF!</v>
      </c>
      <c r="AV51" s="98" t="e">
        <f>'UGA FAO - Data, Biomass Burning'!#REF!</f>
        <v>#REF!</v>
      </c>
      <c r="AW51" s="98" t="e">
        <f>'UGA FAO - Data, Biomass Burning'!#REF!</f>
        <v>#REF!</v>
      </c>
      <c r="AX51" s="98" t="e">
        <f>'UGA FAO - Data, Biomass Burning'!#REF!</f>
        <v>#REF!</v>
      </c>
      <c r="AY51" s="98" t="e">
        <f>'UGA FAO - Data, Biomass Burning'!#REF!</f>
        <v>#REF!</v>
      </c>
      <c r="AZ51" s="98" t="e">
        <f>'UGA FAO - Data, Biomass Burning'!#REF!</f>
        <v>#REF!</v>
      </c>
    </row>
    <row r="52" spans="1:52" s="26" customFormat="1" x14ac:dyDescent="0.35">
      <c r="C52" s="26" t="s">
        <v>266</v>
      </c>
      <c r="D52" s="71">
        <v>0.8</v>
      </c>
      <c r="E52" s="72" t="s">
        <v>269</v>
      </c>
      <c r="F52" s="72" t="s">
        <v>269</v>
      </c>
      <c r="G52" s="72" t="s">
        <v>269</v>
      </c>
      <c r="H52" s="72" t="s">
        <v>269</v>
      </c>
      <c r="I52" s="72" t="s">
        <v>269</v>
      </c>
      <c r="J52" s="72" t="s">
        <v>269</v>
      </c>
      <c r="K52" s="72" t="s">
        <v>269</v>
      </c>
      <c r="L52" s="72" t="s">
        <v>269</v>
      </c>
      <c r="M52" s="72" t="s">
        <v>269</v>
      </c>
      <c r="N52" s="72" t="s">
        <v>269</v>
      </c>
      <c r="O52" s="72" t="s">
        <v>269</v>
      </c>
      <c r="P52" s="72" t="s">
        <v>269</v>
      </c>
      <c r="Q52" s="72" t="s">
        <v>269</v>
      </c>
      <c r="R52" s="72" t="s">
        <v>269</v>
      </c>
      <c r="S52" s="72" t="s">
        <v>269</v>
      </c>
      <c r="T52" s="72" t="s">
        <v>269</v>
      </c>
      <c r="U52" s="72" t="s">
        <v>269</v>
      </c>
      <c r="V52" s="72" t="s">
        <v>269</v>
      </c>
      <c r="W52" s="72" t="s">
        <v>269</v>
      </c>
      <c r="X52" s="98" t="e">
        <f t="shared" ref="X52:AZ52" si="9">X51*$D52</f>
        <v>#REF!</v>
      </c>
      <c r="Y52" s="98" t="e">
        <f t="shared" si="9"/>
        <v>#REF!</v>
      </c>
      <c r="Z52" s="98" t="e">
        <f t="shared" si="9"/>
        <v>#REF!</v>
      </c>
      <c r="AA52" s="98" t="e">
        <f t="shared" si="9"/>
        <v>#REF!</v>
      </c>
      <c r="AB52" s="98" t="e">
        <f t="shared" si="9"/>
        <v>#REF!</v>
      </c>
      <c r="AC52" s="98" t="e">
        <f t="shared" si="9"/>
        <v>#REF!</v>
      </c>
      <c r="AD52" s="98" t="e">
        <f t="shared" si="9"/>
        <v>#REF!</v>
      </c>
      <c r="AE52" s="98" t="e">
        <f t="shared" si="9"/>
        <v>#REF!</v>
      </c>
      <c r="AF52" s="98" t="e">
        <f t="shared" si="9"/>
        <v>#REF!</v>
      </c>
      <c r="AG52" s="98" t="e">
        <f t="shared" si="9"/>
        <v>#REF!</v>
      </c>
      <c r="AH52" s="98" t="e">
        <f t="shared" si="9"/>
        <v>#REF!</v>
      </c>
      <c r="AI52" s="98" t="e">
        <f t="shared" si="9"/>
        <v>#REF!</v>
      </c>
      <c r="AJ52" s="98" t="e">
        <f t="shared" si="9"/>
        <v>#REF!</v>
      </c>
      <c r="AK52" s="98" t="e">
        <f t="shared" si="9"/>
        <v>#REF!</v>
      </c>
      <c r="AL52" s="98" t="e">
        <f t="shared" si="9"/>
        <v>#REF!</v>
      </c>
      <c r="AM52" s="98" t="e">
        <f t="shared" si="9"/>
        <v>#REF!</v>
      </c>
      <c r="AN52" s="98" t="e">
        <f t="shared" si="9"/>
        <v>#REF!</v>
      </c>
      <c r="AO52" s="98" t="e">
        <f t="shared" si="9"/>
        <v>#REF!</v>
      </c>
      <c r="AP52" s="98" t="e">
        <f t="shared" si="9"/>
        <v>#REF!</v>
      </c>
      <c r="AQ52" s="98" t="e">
        <f t="shared" si="9"/>
        <v>#REF!</v>
      </c>
      <c r="AR52" s="98" t="e">
        <f t="shared" si="9"/>
        <v>#REF!</v>
      </c>
      <c r="AS52" s="98" t="e">
        <f t="shared" si="9"/>
        <v>#REF!</v>
      </c>
      <c r="AT52" s="98" t="e">
        <f t="shared" si="9"/>
        <v>#REF!</v>
      </c>
      <c r="AU52" s="98" t="e">
        <f t="shared" si="9"/>
        <v>#REF!</v>
      </c>
      <c r="AV52" s="98" t="e">
        <f t="shared" si="9"/>
        <v>#REF!</v>
      </c>
      <c r="AW52" s="98" t="e">
        <f t="shared" si="9"/>
        <v>#REF!</v>
      </c>
      <c r="AX52" s="98" t="e">
        <f t="shared" si="9"/>
        <v>#REF!</v>
      </c>
      <c r="AY52" s="98" t="e">
        <f t="shared" si="9"/>
        <v>#REF!</v>
      </c>
      <c r="AZ52" s="98" t="e">
        <f t="shared" si="9"/>
        <v>#REF!</v>
      </c>
    </row>
    <row r="53" spans="1:52" x14ac:dyDescent="0.35">
      <c r="B53" s="58"/>
    </row>
    <row r="58" spans="1:52" ht="18.5" x14ac:dyDescent="0.45">
      <c r="A58" s="2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353B-6E18-406C-AFDA-A2E42DCCEFFF}">
  <sheetPr>
    <tabColor theme="3" tint="0.79998168889431442"/>
  </sheetPr>
  <dimension ref="A1:AM3"/>
  <sheetViews>
    <sheetView workbookViewId="0">
      <selection activeCell="J30" sqref="J30"/>
    </sheetView>
  </sheetViews>
  <sheetFormatPr defaultRowHeight="14.5" x14ac:dyDescent="0.35"/>
  <cols>
    <col min="1" max="3" width="8.7265625" style="55"/>
    <col min="4" max="4" width="25.26953125" style="55" bestFit="1" customWidth="1"/>
    <col min="5" max="5" width="8.7265625" style="55"/>
    <col min="6" max="6" width="25.1796875" style="55" bestFit="1" customWidth="1"/>
    <col min="7" max="7" width="8.7265625" style="55"/>
    <col min="8" max="8" width="9.81640625" style="55" bestFit="1" customWidth="1"/>
    <col min="9" max="9" width="8.7265625" style="55"/>
    <col min="10" max="39" width="10.1796875" style="55" customWidth="1"/>
    <col min="40" max="16384" width="8.7265625" style="55"/>
  </cols>
  <sheetData>
    <row r="1" spans="1:39" x14ac:dyDescent="0.35">
      <c r="A1" s="55" t="s">
        <v>44</v>
      </c>
      <c r="B1" s="55" t="s">
        <v>45</v>
      </c>
      <c r="C1" s="55" t="s">
        <v>46</v>
      </c>
      <c r="D1" s="55" t="s">
        <v>47</v>
      </c>
      <c r="E1" s="55" t="s">
        <v>48</v>
      </c>
      <c r="F1" s="55" t="s">
        <v>49</v>
      </c>
      <c r="G1" s="55" t="s">
        <v>214</v>
      </c>
      <c r="H1" s="55" t="s">
        <v>114</v>
      </c>
      <c r="I1" s="55" t="s">
        <v>50</v>
      </c>
      <c r="J1" s="55" t="s">
        <v>175</v>
      </c>
      <c r="K1" s="55" t="s">
        <v>11</v>
      </c>
      <c r="L1" s="55" t="s">
        <v>12</v>
      </c>
      <c r="M1" s="55" t="s">
        <v>13</v>
      </c>
      <c r="N1" s="55" t="s">
        <v>14</v>
      </c>
      <c r="O1" s="55" t="s">
        <v>15</v>
      </c>
      <c r="P1" s="55" t="s">
        <v>16</v>
      </c>
      <c r="Q1" s="55" t="s">
        <v>17</v>
      </c>
      <c r="R1" s="55" t="s">
        <v>18</v>
      </c>
      <c r="S1" s="55" t="s">
        <v>19</v>
      </c>
      <c r="T1" s="55" t="s">
        <v>20</v>
      </c>
      <c r="U1" s="55" t="s">
        <v>21</v>
      </c>
      <c r="V1" s="55" t="s">
        <v>22</v>
      </c>
      <c r="W1" s="55" t="s">
        <v>23</v>
      </c>
      <c r="X1" s="55" t="s">
        <v>24</v>
      </c>
      <c r="Y1" s="55" t="s">
        <v>25</v>
      </c>
      <c r="Z1" s="55" t="s">
        <v>26</v>
      </c>
      <c r="AA1" s="55" t="s">
        <v>27</v>
      </c>
      <c r="AB1" s="55" t="s">
        <v>28</v>
      </c>
      <c r="AC1" s="55" t="s">
        <v>29</v>
      </c>
      <c r="AD1" s="55" t="s">
        <v>30</v>
      </c>
      <c r="AE1" s="55" t="s">
        <v>176</v>
      </c>
      <c r="AF1" s="55" t="s">
        <v>177</v>
      </c>
      <c r="AG1" s="55" t="s">
        <v>178</v>
      </c>
      <c r="AH1" s="55" t="s">
        <v>179</v>
      </c>
      <c r="AI1" s="55" t="s">
        <v>180</v>
      </c>
      <c r="AJ1" s="55" t="s">
        <v>181</v>
      </c>
      <c r="AK1" s="55" t="s">
        <v>182</v>
      </c>
      <c r="AL1" s="55" t="s">
        <v>183</v>
      </c>
      <c r="AM1" s="55" t="s">
        <v>184</v>
      </c>
    </row>
    <row r="2" spans="1:39" x14ac:dyDescent="0.35">
      <c r="A2" s="55">
        <v>226</v>
      </c>
      <c r="B2" s="55" t="s">
        <v>419</v>
      </c>
      <c r="C2" s="55">
        <v>6992</v>
      </c>
      <c r="D2" s="55" t="s">
        <v>207</v>
      </c>
      <c r="E2" s="55">
        <v>7245</v>
      </c>
      <c r="F2" s="55" t="s">
        <v>81</v>
      </c>
      <c r="G2" s="55">
        <v>3050</v>
      </c>
      <c r="H2" s="55" t="s">
        <v>208</v>
      </c>
      <c r="I2" s="55" t="s">
        <v>0</v>
      </c>
      <c r="J2" s="26">
        <v>1012337.9917</v>
      </c>
      <c r="K2" s="26">
        <v>1012337.9917</v>
      </c>
      <c r="L2" s="26">
        <v>1012337.9917</v>
      </c>
      <c r="M2" s="26">
        <v>1012337.9917</v>
      </c>
      <c r="N2" s="26">
        <v>1012337.9917</v>
      </c>
      <c r="O2" s="26">
        <v>1012337.9917</v>
      </c>
      <c r="P2" s="26">
        <v>1324206.0055</v>
      </c>
      <c r="Q2" s="26">
        <v>3270189.6110999999</v>
      </c>
      <c r="R2" s="26">
        <v>4018119.8862000001</v>
      </c>
      <c r="S2" s="26">
        <v>5380870.8775000004</v>
      </c>
      <c r="T2" s="26">
        <v>3196716.4097000002</v>
      </c>
      <c r="U2" s="26">
        <v>410507.30239999999</v>
      </c>
      <c r="V2" s="26">
        <v>485308.41960000002</v>
      </c>
      <c r="W2" s="26">
        <v>536083.70900000003</v>
      </c>
      <c r="X2" s="26">
        <v>421122.85330000002</v>
      </c>
      <c r="Y2" s="26">
        <v>563732.63</v>
      </c>
      <c r="Z2" s="26">
        <v>287724.9412</v>
      </c>
      <c r="AA2" s="26">
        <v>132921.584</v>
      </c>
      <c r="AB2" s="26">
        <v>314110.69030000002</v>
      </c>
      <c r="AC2" s="26">
        <v>214826.14420000001</v>
      </c>
      <c r="AD2" s="26">
        <v>381789.82520000002</v>
      </c>
      <c r="AE2" s="26">
        <v>297727.01140000002</v>
      </c>
      <c r="AF2" s="26">
        <v>651364.46979999996</v>
      </c>
      <c r="AG2" s="26">
        <v>311952.00380000001</v>
      </c>
      <c r="AH2" s="26">
        <v>457449.16269999999</v>
      </c>
      <c r="AI2" s="26">
        <v>412282.26049999997</v>
      </c>
      <c r="AJ2" s="26">
        <v>333849.96389999997</v>
      </c>
      <c r="AK2" s="26">
        <v>438338.98670000001</v>
      </c>
      <c r="AL2" s="26">
        <v>163953.70180000001</v>
      </c>
      <c r="AM2" s="26">
        <v>290963.35129999998</v>
      </c>
    </row>
    <row r="3" spans="1:39" x14ac:dyDescent="0.35">
      <c r="A3" s="55">
        <v>226</v>
      </c>
      <c r="B3" s="55" t="s">
        <v>419</v>
      </c>
      <c r="C3" s="55">
        <v>6795</v>
      </c>
      <c r="D3" s="55" t="s">
        <v>209</v>
      </c>
      <c r="E3" s="55">
        <v>7245</v>
      </c>
      <c r="F3" s="55" t="s">
        <v>81</v>
      </c>
      <c r="G3" s="55">
        <v>3050</v>
      </c>
      <c r="H3" s="55" t="s">
        <v>208</v>
      </c>
      <c r="I3" s="55" t="s">
        <v>0</v>
      </c>
      <c r="J3" s="26">
        <v>13861413.062999999</v>
      </c>
      <c r="K3" s="26">
        <v>13861413.062999999</v>
      </c>
      <c r="L3" s="26">
        <v>13861413.062999999</v>
      </c>
      <c r="M3" s="26">
        <v>13861413.062999999</v>
      </c>
      <c r="N3" s="26">
        <v>13861413.062999999</v>
      </c>
      <c r="O3" s="26">
        <v>13861413.062999999</v>
      </c>
      <c r="P3" s="26">
        <v>15495088.9969</v>
      </c>
      <c r="Q3" s="26">
        <v>19027171.319699999</v>
      </c>
      <c r="R3" s="26">
        <v>23711146.233100001</v>
      </c>
      <c r="S3" s="26">
        <v>15568880.659499999</v>
      </c>
      <c r="T3" s="26">
        <v>14231023.4538</v>
      </c>
      <c r="U3" s="26">
        <v>12852309.376</v>
      </c>
      <c r="V3" s="26">
        <v>11703265.047599999</v>
      </c>
      <c r="W3" s="26">
        <v>18306923.185899999</v>
      </c>
      <c r="X3" s="26">
        <v>13695669.198100001</v>
      </c>
      <c r="Y3" s="26">
        <v>22646884.312100001</v>
      </c>
      <c r="Z3" s="26">
        <v>4031372.0890000002</v>
      </c>
      <c r="AA3" s="26">
        <v>18313340.8389</v>
      </c>
      <c r="AB3" s="26">
        <v>14812882.997099999</v>
      </c>
      <c r="AC3" s="26">
        <v>9271218.4125999995</v>
      </c>
      <c r="AD3" s="26">
        <v>15555465.3807</v>
      </c>
      <c r="AE3" s="26">
        <v>7923898.9343999997</v>
      </c>
      <c r="AF3" s="26">
        <v>15009115.250399999</v>
      </c>
      <c r="AG3" s="26">
        <v>11140830.560000001</v>
      </c>
      <c r="AH3" s="26">
        <v>9789695.0548</v>
      </c>
      <c r="AI3" s="26">
        <v>11044748.221899999</v>
      </c>
      <c r="AJ3" s="26">
        <v>13710553.5406</v>
      </c>
      <c r="AK3" s="26">
        <v>11644907.441299999</v>
      </c>
      <c r="AL3" s="26">
        <v>8110926.0652000001</v>
      </c>
      <c r="AM3" s="26">
        <v>3200770.3443999998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CC3C-80C8-4CF0-96E3-6E0ACFAD5FE0}">
  <sheetPr>
    <tabColor rgb="FFC00000"/>
  </sheetPr>
  <dimension ref="A1:AP81"/>
  <sheetViews>
    <sheetView workbookViewId="0">
      <selection activeCell="A3" sqref="A3:AN81"/>
    </sheetView>
  </sheetViews>
  <sheetFormatPr defaultRowHeight="14.5" x14ac:dyDescent="0.35"/>
  <sheetData>
    <row r="1" spans="1:42" s="55" customFormat="1" x14ac:dyDescent="0.35">
      <c r="A1" s="55">
        <v>71</v>
      </c>
      <c r="B1" s="55">
        <f>A1+1</f>
        <v>72</v>
      </c>
      <c r="C1" s="55">
        <f t="shared" ref="C1:AO1" si="0">B1+1</f>
        <v>73</v>
      </c>
      <c r="D1" s="55">
        <f t="shared" si="0"/>
        <v>74</v>
      </c>
      <c r="E1" s="55">
        <f t="shared" si="0"/>
        <v>75</v>
      </c>
      <c r="F1" s="55">
        <f t="shared" si="0"/>
        <v>76</v>
      </c>
      <c r="G1" s="55">
        <f t="shared" si="0"/>
        <v>77</v>
      </c>
      <c r="H1" s="55">
        <f t="shared" si="0"/>
        <v>78</v>
      </c>
      <c r="I1" s="55">
        <f t="shared" si="0"/>
        <v>79</v>
      </c>
      <c r="J1" s="55">
        <f t="shared" si="0"/>
        <v>80</v>
      </c>
      <c r="K1" s="55">
        <f t="shared" si="0"/>
        <v>81</v>
      </c>
      <c r="L1" s="55">
        <f t="shared" si="0"/>
        <v>82</v>
      </c>
      <c r="M1" s="55">
        <f t="shared" si="0"/>
        <v>83</v>
      </c>
      <c r="N1" s="55">
        <f t="shared" si="0"/>
        <v>84</v>
      </c>
      <c r="O1" s="55">
        <f t="shared" si="0"/>
        <v>85</v>
      </c>
      <c r="P1" s="55">
        <f t="shared" si="0"/>
        <v>86</v>
      </c>
      <c r="Q1" s="55">
        <f t="shared" si="0"/>
        <v>87</v>
      </c>
      <c r="R1" s="55">
        <f t="shared" si="0"/>
        <v>88</v>
      </c>
      <c r="S1" s="55">
        <f t="shared" si="0"/>
        <v>89</v>
      </c>
      <c r="T1" s="55">
        <f t="shared" si="0"/>
        <v>90</v>
      </c>
      <c r="U1" s="55">
        <f t="shared" si="0"/>
        <v>91</v>
      </c>
      <c r="V1" s="55">
        <f t="shared" si="0"/>
        <v>92</v>
      </c>
      <c r="W1" s="55">
        <f t="shared" si="0"/>
        <v>93</v>
      </c>
      <c r="X1" s="55">
        <f t="shared" si="0"/>
        <v>94</v>
      </c>
      <c r="Y1" s="55">
        <f t="shared" si="0"/>
        <v>95</v>
      </c>
      <c r="Z1" s="55">
        <f t="shared" si="0"/>
        <v>96</v>
      </c>
      <c r="AA1" s="55">
        <f t="shared" si="0"/>
        <v>97</v>
      </c>
      <c r="AB1" s="55">
        <f t="shared" si="0"/>
        <v>98</v>
      </c>
      <c r="AC1" s="55">
        <f t="shared" si="0"/>
        <v>99</v>
      </c>
      <c r="AD1" s="55">
        <f t="shared" si="0"/>
        <v>100</v>
      </c>
      <c r="AE1" s="55">
        <f t="shared" si="0"/>
        <v>101</v>
      </c>
      <c r="AF1" s="55">
        <f t="shared" si="0"/>
        <v>102</v>
      </c>
      <c r="AG1" s="55">
        <f t="shared" si="0"/>
        <v>103</v>
      </c>
      <c r="AH1" s="55">
        <f t="shared" si="0"/>
        <v>104</v>
      </c>
      <c r="AI1" s="55">
        <f t="shared" si="0"/>
        <v>105</v>
      </c>
      <c r="AJ1" s="55">
        <f t="shared" si="0"/>
        <v>106</v>
      </c>
      <c r="AK1" s="55">
        <f t="shared" si="0"/>
        <v>107</v>
      </c>
      <c r="AL1" s="55">
        <f t="shared" si="0"/>
        <v>108</v>
      </c>
      <c r="AM1" s="55">
        <f t="shared" si="0"/>
        <v>109</v>
      </c>
      <c r="AN1" s="55">
        <f t="shared" si="0"/>
        <v>110</v>
      </c>
      <c r="AO1" s="55">
        <f t="shared" si="0"/>
        <v>111</v>
      </c>
    </row>
    <row r="2" spans="1:42" x14ac:dyDescent="0.35">
      <c r="A2" s="17" t="s">
        <v>140</v>
      </c>
      <c r="B2" s="17" t="s">
        <v>140</v>
      </c>
      <c r="C2" s="17" t="s">
        <v>140</v>
      </c>
      <c r="D2" s="17" t="s">
        <v>140</v>
      </c>
      <c r="E2" s="17" t="s">
        <v>140</v>
      </c>
      <c r="F2" s="17" t="s">
        <v>140</v>
      </c>
      <c r="G2" s="17" t="s">
        <v>140</v>
      </c>
      <c r="H2" s="17" t="s">
        <v>140</v>
      </c>
      <c r="I2" s="17" t="s">
        <v>140</v>
      </c>
      <c r="J2" s="17" t="s">
        <v>140</v>
      </c>
      <c r="K2" s="17" t="s">
        <v>140</v>
      </c>
      <c r="L2" s="17" t="s">
        <v>140</v>
      </c>
      <c r="M2" s="17" t="s">
        <v>140</v>
      </c>
      <c r="N2" s="17" t="s">
        <v>140</v>
      </c>
      <c r="O2" s="17" t="s">
        <v>140</v>
      </c>
      <c r="P2" s="17" t="s">
        <v>140</v>
      </c>
      <c r="Q2" s="17" t="s">
        <v>140</v>
      </c>
      <c r="R2" s="17" t="s">
        <v>140</v>
      </c>
      <c r="S2" s="17" t="s">
        <v>140</v>
      </c>
      <c r="T2" s="17" t="s">
        <v>140</v>
      </c>
      <c r="U2" s="17" t="s">
        <v>140</v>
      </c>
      <c r="V2" s="17" t="s">
        <v>140</v>
      </c>
      <c r="W2" s="17" t="s">
        <v>140</v>
      </c>
      <c r="X2" s="17" t="s">
        <v>140</v>
      </c>
      <c r="Y2" s="17" t="s">
        <v>140</v>
      </c>
      <c r="Z2" s="17" t="s">
        <v>140</v>
      </c>
      <c r="AA2" s="17" t="s">
        <v>140</v>
      </c>
      <c r="AB2" s="17" t="s">
        <v>140</v>
      </c>
      <c r="AC2" s="17" t="s">
        <v>140</v>
      </c>
      <c r="AD2" s="17" t="s">
        <v>140</v>
      </c>
      <c r="AE2" s="17" t="s">
        <v>140</v>
      </c>
      <c r="AF2" s="17" t="s">
        <v>140</v>
      </c>
      <c r="AG2" s="17" t="s">
        <v>140</v>
      </c>
      <c r="AH2" s="17" t="s">
        <v>140</v>
      </c>
      <c r="AI2" s="17" t="s">
        <v>140</v>
      </c>
      <c r="AJ2" s="17" t="s">
        <v>140</v>
      </c>
      <c r="AK2" s="17" t="s">
        <v>140</v>
      </c>
      <c r="AL2" s="17" t="s">
        <v>140</v>
      </c>
      <c r="AM2" s="17" t="s">
        <v>140</v>
      </c>
      <c r="AN2" s="17" t="s">
        <v>140</v>
      </c>
      <c r="AO2" s="17"/>
      <c r="AP2" s="17"/>
    </row>
    <row r="3" spans="1:42" x14ac:dyDescent="0.35">
      <c r="A3" s="75">
        <v>1.7753399999999998E-5</v>
      </c>
      <c r="B3" s="75">
        <v>1.8922900000000001E-5</v>
      </c>
      <c r="C3" s="75">
        <v>1.7495699999999999E-5</v>
      </c>
      <c r="D3" s="75">
        <v>1.6619699999999999E-5</v>
      </c>
      <c r="E3" s="75">
        <v>1.7882700000000001E-5</v>
      </c>
      <c r="F3" s="75">
        <v>1.6779899999999998E-5</v>
      </c>
      <c r="G3" s="75">
        <v>2.01632E-5</v>
      </c>
      <c r="H3" s="75">
        <v>2.2055199999999998E-5</v>
      </c>
      <c r="I3" s="75">
        <v>2.17316E-5</v>
      </c>
      <c r="J3" s="75">
        <v>1.6367100000000001E-5</v>
      </c>
      <c r="K3" s="75">
        <v>1.6611300000000001E-5</v>
      </c>
      <c r="L3" s="75">
        <v>1.9295599999999999E-5</v>
      </c>
      <c r="M3" s="75">
        <v>1.7601900000000002E-5</v>
      </c>
      <c r="N3" s="75">
        <v>1.4372000000000001E-5</v>
      </c>
      <c r="O3" s="75">
        <v>2.0505799999999999E-5</v>
      </c>
      <c r="P3" s="75">
        <v>1.9290700000000001E-5</v>
      </c>
      <c r="Q3" s="75">
        <v>2.0957900000000001E-5</v>
      </c>
      <c r="R3" s="75">
        <v>2.5322700000000001E-5</v>
      </c>
      <c r="S3" s="75">
        <v>1.99654E-5</v>
      </c>
      <c r="T3" s="75">
        <v>2.1337900000000001E-5</v>
      </c>
      <c r="U3" s="75">
        <v>2.1251899999999999E-5</v>
      </c>
      <c r="V3" s="75">
        <v>1.7141699999999999E-5</v>
      </c>
      <c r="W3" s="75">
        <v>1.385E-5</v>
      </c>
      <c r="X3" s="75">
        <v>2.1683099999999999E-5</v>
      </c>
      <c r="Y3" s="75">
        <v>2.05293E-5</v>
      </c>
      <c r="Z3" s="75">
        <v>2.3600799999999999E-5</v>
      </c>
      <c r="AA3" s="75">
        <v>1.5071399999999999E-5</v>
      </c>
      <c r="AB3" s="75">
        <v>1.9820500000000001E-5</v>
      </c>
      <c r="AC3" s="75">
        <v>2.3567600000000001E-5</v>
      </c>
      <c r="AD3" s="75">
        <v>1.6762899999999998E-5</v>
      </c>
      <c r="AE3" s="75">
        <v>2.5477400000000001E-5</v>
      </c>
      <c r="AF3" s="75">
        <v>1.8535499999999999E-5</v>
      </c>
      <c r="AG3" s="75">
        <v>2.0405399999999999E-5</v>
      </c>
      <c r="AH3" s="75">
        <v>1.7921E-5</v>
      </c>
      <c r="AI3" s="75">
        <v>1.58877E-5</v>
      </c>
      <c r="AJ3" s="75">
        <v>2.1051800000000001E-5</v>
      </c>
      <c r="AK3" s="75">
        <v>2.7577200000000001E-5</v>
      </c>
      <c r="AL3" s="75">
        <v>2.3803199999999999E-5</v>
      </c>
      <c r="AM3" s="75">
        <v>1.7663999999999999E-5</v>
      </c>
      <c r="AN3" s="75">
        <v>1.6886100000000001E-5</v>
      </c>
      <c r="AO3" s="17"/>
      <c r="AP3" s="17"/>
    </row>
    <row r="4" spans="1:42" x14ac:dyDescent="0.35">
      <c r="A4" s="75">
        <v>2.07918E-5</v>
      </c>
      <c r="B4" s="75">
        <v>2.0817599999999999E-5</v>
      </c>
      <c r="C4" s="75">
        <v>1.9831E-5</v>
      </c>
      <c r="D4" s="75">
        <v>1.8979199999999999E-5</v>
      </c>
      <c r="E4" s="75">
        <v>2.32335E-5</v>
      </c>
      <c r="F4" s="75">
        <v>1.87815E-5</v>
      </c>
      <c r="G4" s="75">
        <v>2.3059999999999999E-5</v>
      </c>
      <c r="H4" s="75">
        <v>2.35794E-5</v>
      </c>
      <c r="I4" s="75">
        <v>2.2888499999999999E-5</v>
      </c>
      <c r="J4" s="75">
        <v>2.0719600000000001E-5</v>
      </c>
      <c r="K4" s="75">
        <v>1.96471E-5</v>
      </c>
      <c r="L4" s="75">
        <v>2.1403099999999998E-5</v>
      </c>
      <c r="M4" s="75">
        <v>1.9245800000000001E-5</v>
      </c>
      <c r="N4" s="75">
        <v>1.9996500000000001E-5</v>
      </c>
      <c r="O4" s="75">
        <v>2.2027399999999999E-5</v>
      </c>
      <c r="P4" s="75">
        <v>2.0395E-5</v>
      </c>
      <c r="Q4" s="75">
        <v>2.35748E-5</v>
      </c>
      <c r="R4" s="75">
        <v>2.6239799999999999E-5</v>
      </c>
      <c r="S4" s="75">
        <v>2.4164499999999999E-5</v>
      </c>
      <c r="T4" s="75">
        <v>2.3571399999999999E-5</v>
      </c>
      <c r="U4" s="75">
        <v>2.5092600000000001E-5</v>
      </c>
      <c r="V4" s="75">
        <v>1.8275E-5</v>
      </c>
      <c r="W4" s="75">
        <v>1.9079599999999999E-5</v>
      </c>
      <c r="X4" s="75">
        <v>2.45481E-5</v>
      </c>
      <c r="Y4" s="75">
        <v>2.39238E-5</v>
      </c>
      <c r="Z4" s="75">
        <v>2.37943E-5</v>
      </c>
      <c r="AA4" s="75">
        <v>1.7810599999999999E-5</v>
      </c>
      <c r="AB4" s="75">
        <v>2.50999E-5</v>
      </c>
      <c r="AC4" s="75">
        <v>2.58493E-5</v>
      </c>
      <c r="AD4" s="75">
        <v>1.9804900000000001E-5</v>
      </c>
      <c r="AE4" s="75">
        <v>2.7871199999999998E-5</v>
      </c>
      <c r="AF4" s="75">
        <v>2.21874E-5</v>
      </c>
      <c r="AG4" s="75">
        <v>2.3383999999999998E-5</v>
      </c>
      <c r="AH4" s="75">
        <v>2.08895E-5</v>
      </c>
      <c r="AI4" s="75">
        <v>2.0498900000000001E-5</v>
      </c>
      <c r="AJ4" s="75">
        <v>2.1931200000000001E-5</v>
      </c>
      <c r="AK4" s="75">
        <v>2.9284600000000001E-5</v>
      </c>
      <c r="AL4" s="75">
        <v>2.68519E-5</v>
      </c>
      <c r="AM4" s="75">
        <v>1.86675E-5</v>
      </c>
      <c r="AN4" s="75">
        <v>2.0457699999999999E-5</v>
      </c>
      <c r="AO4" s="17"/>
      <c r="AP4" s="17"/>
    </row>
    <row r="5" spans="1:42" x14ac:dyDescent="0.35">
      <c r="A5" s="75">
        <v>2.2206999999999999E-5</v>
      </c>
      <c r="B5" s="75">
        <v>2.34837E-5</v>
      </c>
      <c r="C5" s="75">
        <v>2.2489699999999999E-5</v>
      </c>
      <c r="D5" s="75">
        <v>2.0559699999999999E-5</v>
      </c>
      <c r="E5" s="75">
        <v>2.45867E-5</v>
      </c>
      <c r="F5" s="75">
        <v>2.35733E-5</v>
      </c>
      <c r="G5" s="75">
        <v>2.5069899999999999E-5</v>
      </c>
      <c r="H5" s="75">
        <v>2.6070600000000001E-5</v>
      </c>
      <c r="I5" s="75">
        <v>2.2952999999999999E-5</v>
      </c>
      <c r="J5" s="75">
        <v>2.25503E-5</v>
      </c>
      <c r="K5" s="75">
        <v>2.3912000000000001E-5</v>
      </c>
      <c r="L5" s="75">
        <v>2.18055E-5</v>
      </c>
      <c r="M5" s="75">
        <v>2.07208E-5</v>
      </c>
      <c r="N5" s="75">
        <v>2.1120299999999998E-5</v>
      </c>
      <c r="O5" s="75">
        <v>2.48542E-5</v>
      </c>
      <c r="P5" s="75">
        <v>2.2685799999999999E-5</v>
      </c>
      <c r="Q5" s="75">
        <v>2.61799E-5</v>
      </c>
      <c r="R5" s="75">
        <v>2.7449000000000001E-5</v>
      </c>
      <c r="S5" s="75">
        <v>2.5327899999999999E-5</v>
      </c>
      <c r="T5" s="75">
        <v>2.64056E-5</v>
      </c>
      <c r="U5" s="75">
        <v>2.5554700000000001E-5</v>
      </c>
      <c r="V5" s="75">
        <v>2.1722400000000001E-5</v>
      </c>
      <c r="W5" s="75">
        <v>2.0029799999999999E-5</v>
      </c>
      <c r="X5" s="75">
        <v>2.4984799999999998E-5</v>
      </c>
      <c r="Y5" s="75">
        <v>2.4732800000000001E-5</v>
      </c>
      <c r="Z5" s="75">
        <v>2.8348899999999999E-5</v>
      </c>
      <c r="AA5" s="75">
        <v>1.8492099999999999E-5</v>
      </c>
      <c r="AB5" s="75">
        <v>2.7543400000000001E-5</v>
      </c>
      <c r="AC5" s="75">
        <v>2.9396200000000002E-5</v>
      </c>
      <c r="AD5" s="75">
        <v>2.3371100000000001E-5</v>
      </c>
      <c r="AE5" s="75">
        <v>2.8600999999999999E-5</v>
      </c>
      <c r="AF5" s="75">
        <v>2.4439100000000001E-5</v>
      </c>
      <c r="AG5" s="75">
        <v>2.65155E-5</v>
      </c>
      <c r="AH5" s="75">
        <v>2.33042E-5</v>
      </c>
      <c r="AI5" s="75">
        <v>2.1448399999999999E-5</v>
      </c>
      <c r="AJ5" s="75">
        <v>2.46053E-5</v>
      </c>
      <c r="AK5" s="75">
        <v>2.93073E-5</v>
      </c>
      <c r="AL5" s="75">
        <v>2.7299799999999999E-5</v>
      </c>
      <c r="AM5" s="75">
        <v>1.8802100000000001E-5</v>
      </c>
      <c r="AN5" s="75">
        <v>2.1441E-5</v>
      </c>
      <c r="AO5" s="17"/>
      <c r="AP5" s="17"/>
    </row>
    <row r="6" spans="1:42" x14ac:dyDescent="0.35">
      <c r="A6" s="75">
        <v>2.73202E-5</v>
      </c>
      <c r="B6" s="75">
        <v>2.7263700000000001E-5</v>
      </c>
      <c r="C6" s="75">
        <v>2.5106600000000001E-5</v>
      </c>
      <c r="D6" s="75">
        <v>2.6683399999999999E-5</v>
      </c>
      <c r="E6" s="75">
        <v>2.79938E-5</v>
      </c>
      <c r="F6" s="75">
        <v>2.6676899999999999E-5</v>
      </c>
      <c r="G6" s="75">
        <v>2.7985300000000001E-5</v>
      </c>
      <c r="H6" s="75">
        <v>2.69466E-5</v>
      </c>
      <c r="I6" s="75">
        <v>2.7052399999999999E-5</v>
      </c>
      <c r="J6" s="75">
        <v>2.59589E-5</v>
      </c>
      <c r="K6" s="75">
        <v>2.8254599999999999E-5</v>
      </c>
      <c r="L6" s="75">
        <v>2.7287099999999998E-5</v>
      </c>
      <c r="M6" s="75">
        <v>2.6917799999999998E-5</v>
      </c>
      <c r="N6" s="75">
        <v>2.6395200000000001E-5</v>
      </c>
      <c r="O6" s="75">
        <v>2.8932700000000002E-5</v>
      </c>
      <c r="P6" s="75">
        <v>2.53906E-5</v>
      </c>
      <c r="Q6" s="75">
        <v>2.67655E-5</v>
      </c>
      <c r="R6" s="75">
        <v>3.0650600000000001E-5</v>
      </c>
      <c r="S6" s="75">
        <v>2.9773799999999999E-5</v>
      </c>
      <c r="T6" s="75">
        <v>2.80943E-5</v>
      </c>
      <c r="U6" s="75">
        <v>2.9075299999999999E-5</v>
      </c>
      <c r="V6" s="75">
        <v>2.38404E-5</v>
      </c>
      <c r="W6" s="75">
        <v>2.7749000000000001E-5</v>
      </c>
      <c r="X6" s="75">
        <v>2.8855400000000002E-5</v>
      </c>
      <c r="Y6" s="75">
        <v>2.8009099999999999E-5</v>
      </c>
      <c r="Z6" s="75">
        <v>2.8742699999999998E-5</v>
      </c>
      <c r="AA6" s="75">
        <v>2.5704E-5</v>
      </c>
      <c r="AB6" s="75">
        <v>2.85981E-5</v>
      </c>
      <c r="AC6" s="75">
        <v>3.0651799999999997E-5</v>
      </c>
      <c r="AD6" s="75">
        <v>2.3572999999999999E-5</v>
      </c>
      <c r="AE6" s="75">
        <v>3.0839400000000002E-5</v>
      </c>
      <c r="AF6" s="75">
        <v>2.45391E-5</v>
      </c>
      <c r="AG6" s="75">
        <v>2.9085300000000001E-5</v>
      </c>
      <c r="AH6" s="75">
        <v>2.65245E-5</v>
      </c>
      <c r="AI6" s="75">
        <v>2.7937699999999998E-5</v>
      </c>
      <c r="AJ6" s="75">
        <v>2.6588999999999999E-5</v>
      </c>
      <c r="AK6" s="75">
        <v>3.0468899999999999E-5</v>
      </c>
      <c r="AL6" s="75">
        <v>2.83372E-5</v>
      </c>
      <c r="AM6" s="75">
        <v>2.57366E-5</v>
      </c>
      <c r="AN6" s="75">
        <v>2.5546099999999999E-5</v>
      </c>
      <c r="AO6" s="17"/>
      <c r="AP6" s="17"/>
    </row>
    <row r="7" spans="1:42" x14ac:dyDescent="0.35">
      <c r="A7" s="17">
        <v>11.3056</v>
      </c>
      <c r="B7" s="17">
        <v>11.8431</v>
      </c>
      <c r="C7" s="17">
        <v>9.7683900000000001</v>
      </c>
      <c r="D7" s="17">
        <v>10.9771</v>
      </c>
      <c r="E7" s="17">
        <v>11.851800000000001</v>
      </c>
      <c r="F7" s="17">
        <v>11.8019</v>
      </c>
      <c r="G7" s="17">
        <v>11.4777</v>
      </c>
      <c r="H7" s="17">
        <v>11.1213</v>
      </c>
      <c r="I7" s="17">
        <v>12.091799999999999</v>
      </c>
      <c r="J7" s="17">
        <v>11.1608</v>
      </c>
      <c r="K7" s="17">
        <v>12.912100000000001</v>
      </c>
      <c r="L7" s="17">
        <v>12.6989</v>
      </c>
      <c r="M7" s="17">
        <v>11.5509</v>
      </c>
      <c r="N7" s="17">
        <v>13.145300000000001</v>
      </c>
      <c r="O7" s="17">
        <v>13.246700000000001</v>
      </c>
      <c r="P7" s="17">
        <v>11.2499</v>
      </c>
      <c r="Q7" s="17">
        <v>11.4795</v>
      </c>
      <c r="R7" s="17">
        <v>13.286300000000001</v>
      </c>
      <c r="S7" s="17">
        <v>12.3415</v>
      </c>
      <c r="T7" s="17">
        <v>11.839600000000001</v>
      </c>
      <c r="U7" s="17">
        <v>12.079700000000001</v>
      </c>
      <c r="V7" s="17">
        <v>10.1495</v>
      </c>
      <c r="W7" s="17">
        <v>11.068099999999999</v>
      </c>
      <c r="X7" s="17">
        <v>13.4168</v>
      </c>
      <c r="Y7" s="17">
        <v>12.052300000000001</v>
      </c>
      <c r="Z7" s="17">
        <v>12.188800000000001</v>
      </c>
      <c r="AA7" s="17">
        <v>11.237399999999999</v>
      </c>
      <c r="AB7" s="17">
        <v>12.997</v>
      </c>
      <c r="AC7" s="17">
        <v>13.034800000000001</v>
      </c>
      <c r="AD7" s="17">
        <v>9.8627000000000002</v>
      </c>
      <c r="AE7" s="17">
        <v>13.0519</v>
      </c>
      <c r="AF7" s="17">
        <v>10.5496</v>
      </c>
      <c r="AG7" s="17">
        <v>11.9399</v>
      </c>
      <c r="AH7" s="17">
        <v>11.9023</v>
      </c>
      <c r="AI7" s="17">
        <v>12.1492</v>
      </c>
      <c r="AJ7" s="17">
        <v>11.5893</v>
      </c>
      <c r="AK7" s="17">
        <v>13.3454</v>
      </c>
      <c r="AL7" s="17">
        <v>12.7089</v>
      </c>
      <c r="AM7" s="17">
        <v>11.5517</v>
      </c>
      <c r="AN7" s="17">
        <v>11.074299999999999</v>
      </c>
      <c r="AO7" s="17"/>
      <c r="AP7" s="17"/>
    </row>
    <row r="8" spans="1:42" x14ac:dyDescent="0.35">
      <c r="A8" s="17">
        <v>14.438599999999999</v>
      </c>
      <c r="B8" s="17">
        <v>17.235700000000001</v>
      </c>
      <c r="C8" s="17">
        <v>14.5443</v>
      </c>
      <c r="D8" s="17">
        <v>11.696199999999999</v>
      </c>
      <c r="E8" s="17">
        <v>16.580100000000002</v>
      </c>
      <c r="F8" s="17">
        <v>17.316600000000001</v>
      </c>
      <c r="G8" s="17">
        <v>18.993099999999998</v>
      </c>
      <c r="H8" s="17">
        <v>17.319600000000001</v>
      </c>
      <c r="I8" s="17">
        <v>20.6875</v>
      </c>
      <c r="J8" s="17">
        <v>19.051300000000001</v>
      </c>
      <c r="K8" s="17">
        <v>19.582699999999999</v>
      </c>
      <c r="L8" s="17">
        <v>16.487500000000001</v>
      </c>
      <c r="M8" s="17">
        <v>14.715999999999999</v>
      </c>
      <c r="N8" s="17">
        <v>15.8734</v>
      </c>
      <c r="O8" s="17">
        <v>16.665900000000001</v>
      </c>
      <c r="P8" s="17">
        <v>17.767099999999999</v>
      </c>
      <c r="Q8" s="17">
        <v>17.265499999999999</v>
      </c>
      <c r="R8" s="17">
        <v>22.7728</v>
      </c>
      <c r="S8" s="17">
        <v>17.4145</v>
      </c>
      <c r="T8" s="17">
        <v>16.155899999999999</v>
      </c>
      <c r="U8" s="17">
        <v>18.475300000000001</v>
      </c>
      <c r="V8" s="17">
        <v>17.5366</v>
      </c>
      <c r="W8" s="17">
        <v>12.689299999999999</v>
      </c>
      <c r="X8" s="17">
        <v>19.107600000000001</v>
      </c>
      <c r="Y8" s="17">
        <v>17.174199999999999</v>
      </c>
      <c r="Z8" s="17">
        <v>23.263200000000001</v>
      </c>
      <c r="AA8" s="17">
        <v>13.7424</v>
      </c>
      <c r="AB8" s="17">
        <v>17.269600000000001</v>
      </c>
      <c r="AC8" s="17">
        <v>18.177</v>
      </c>
      <c r="AD8" s="17">
        <v>13.719099999999999</v>
      </c>
      <c r="AE8" s="17">
        <v>22.592400000000001</v>
      </c>
      <c r="AF8" s="17">
        <v>16.476700000000001</v>
      </c>
      <c r="AG8" s="17">
        <v>18.406199999999998</v>
      </c>
      <c r="AH8" s="17">
        <v>16.143799999999999</v>
      </c>
      <c r="AI8" s="17">
        <v>13.976699999999999</v>
      </c>
      <c r="AJ8" s="17">
        <v>20.5275</v>
      </c>
      <c r="AK8" s="17">
        <v>23.000599999999999</v>
      </c>
      <c r="AL8" s="17">
        <v>21.460999999999999</v>
      </c>
      <c r="AM8" s="17">
        <v>14.574</v>
      </c>
      <c r="AN8" s="17">
        <v>15.979900000000001</v>
      </c>
      <c r="AO8" s="17"/>
      <c r="AP8" s="17"/>
    </row>
    <row r="9" spans="1:42" x14ac:dyDescent="0.35">
      <c r="A9" s="17">
        <v>45.318100000000001</v>
      </c>
      <c r="B9" s="17">
        <v>43.492400000000004</v>
      </c>
      <c r="C9" s="17">
        <v>43.514499999999998</v>
      </c>
      <c r="D9" s="17">
        <v>42.138800000000003</v>
      </c>
      <c r="E9" s="17">
        <v>49.3461</v>
      </c>
      <c r="F9" s="17">
        <v>46.8812</v>
      </c>
      <c r="G9" s="17">
        <v>45.314399999999999</v>
      </c>
      <c r="H9" s="17">
        <v>45.133200000000002</v>
      </c>
      <c r="I9" s="17">
        <v>42.096299999999999</v>
      </c>
      <c r="J9" s="17">
        <v>49.979199999999999</v>
      </c>
      <c r="K9" s="17">
        <v>46.444800000000001</v>
      </c>
      <c r="L9" s="17">
        <v>42.127899999999997</v>
      </c>
      <c r="M9" s="17">
        <v>41.993600000000001</v>
      </c>
      <c r="N9" s="17">
        <v>49.782200000000003</v>
      </c>
      <c r="O9" s="17">
        <v>50.237099999999998</v>
      </c>
      <c r="P9" s="17">
        <v>38.698999999999998</v>
      </c>
      <c r="Q9" s="17">
        <v>48.9009</v>
      </c>
      <c r="R9" s="17">
        <v>54.3</v>
      </c>
      <c r="S9" s="17">
        <v>51.721800000000002</v>
      </c>
      <c r="T9" s="17">
        <v>50.200800000000001</v>
      </c>
      <c r="U9" s="17">
        <v>52.202500000000001</v>
      </c>
      <c r="V9" s="17">
        <v>46.524500000000003</v>
      </c>
      <c r="W9" s="17">
        <v>45.831800000000001</v>
      </c>
      <c r="X9" s="17">
        <v>46.8215</v>
      </c>
      <c r="Y9" s="17">
        <v>48.030299999999997</v>
      </c>
      <c r="Z9" s="17">
        <v>51.035899999999998</v>
      </c>
      <c r="AA9" s="17">
        <v>46.640999999999998</v>
      </c>
      <c r="AB9" s="17">
        <v>50.497500000000002</v>
      </c>
      <c r="AC9" s="17">
        <v>54.3093</v>
      </c>
      <c r="AD9" s="17">
        <v>50.661200000000001</v>
      </c>
      <c r="AE9" s="17">
        <v>55.963000000000001</v>
      </c>
      <c r="AF9" s="17">
        <v>45.042299999999997</v>
      </c>
      <c r="AG9" s="17">
        <v>46.955399999999997</v>
      </c>
      <c r="AH9" s="17">
        <v>45.156399999999998</v>
      </c>
      <c r="AI9" s="17">
        <v>46.161499999999997</v>
      </c>
      <c r="AJ9" s="17">
        <v>45.569600000000001</v>
      </c>
      <c r="AK9" s="17">
        <v>51.000500000000002</v>
      </c>
      <c r="AL9" s="17">
        <v>50.137</v>
      </c>
      <c r="AM9" s="17">
        <v>42.052100000000003</v>
      </c>
      <c r="AN9" s="17">
        <v>36.799500000000002</v>
      </c>
      <c r="AO9" s="17"/>
      <c r="AP9" s="17"/>
    </row>
    <row r="10" spans="1:42" x14ac:dyDescent="0.35">
      <c r="A10" s="17">
        <v>226.66200000000001</v>
      </c>
      <c r="B10" s="17">
        <v>216.75899999999999</v>
      </c>
      <c r="C10" s="17">
        <v>223.37299999999999</v>
      </c>
      <c r="D10" s="17">
        <v>212.524</v>
      </c>
      <c r="E10" s="17">
        <v>246.155</v>
      </c>
      <c r="F10" s="17">
        <v>232.857</v>
      </c>
      <c r="G10" s="17">
        <v>229.21199999999999</v>
      </c>
      <c r="H10" s="17">
        <v>238.70699999999999</v>
      </c>
      <c r="I10" s="17">
        <v>165.072</v>
      </c>
      <c r="J10" s="17">
        <v>188.86699999999999</v>
      </c>
      <c r="K10" s="17">
        <v>256.01</v>
      </c>
      <c r="L10" s="17">
        <v>234.14099999999999</v>
      </c>
      <c r="M10" s="17">
        <v>215.61500000000001</v>
      </c>
      <c r="N10" s="17">
        <v>84.391499999999994</v>
      </c>
      <c r="O10" s="17">
        <v>244.392</v>
      </c>
      <c r="P10" s="17">
        <v>221.02099999999999</v>
      </c>
      <c r="Q10" s="17">
        <v>238.90199999999999</v>
      </c>
      <c r="R10" s="17">
        <v>264.37400000000002</v>
      </c>
      <c r="S10" s="17">
        <v>246.36</v>
      </c>
      <c r="T10" s="17">
        <v>242.917</v>
      </c>
      <c r="U10" s="17">
        <v>251.00299999999999</v>
      </c>
      <c r="V10" s="17">
        <v>243.119</v>
      </c>
      <c r="W10" s="17">
        <v>163.279</v>
      </c>
      <c r="X10" s="17">
        <v>251.13800000000001</v>
      </c>
      <c r="Y10" s="17">
        <v>183.26599999999999</v>
      </c>
      <c r="Z10" s="17">
        <v>248.61799999999999</v>
      </c>
      <c r="AA10" s="17">
        <v>245.55799999999999</v>
      </c>
      <c r="AB10" s="17">
        <v>237.41200000000001</v>
      </c>
      <c r="AC10" s="17">
        <v>273.58</v>
      </c>
      <c r="AD10" s="17">
        <v>256.53300000000002</v>
      </c>
      <c r="AE10" s="17">
        <v>265.84199999999998</v>
      </c>
      <c r="AF10" s="17">
        <v>228.67400000000001</v>
      </c>
      <c r="AG10" s="17">
        <v>237.09200000000001</v>
      </c>
      <c r="AH10" s="17">
        <v>229.18799999999999</v>
      </c>
      <c r="AI10" s="17">
        <v>225.37100000000001</v>
      </c>
      <c r="AJ10" s="17">
        <v>218.92</v>
      </c>
      <c r="AK10" s="17">
        <v>250.346</v>
      </c>
      <c r="AL10" s="17">
        <v>240.715</v>
      </c>
      <c r="AM10" s="17">
        <v>153.482</v>
      </c>
      <c r="AN10" s="17">
        <v>171.929</v>
      </c>
      <c r="AO10" s="17"/>
      <c r="AP10" s="17"/>
    </row>
    <row r="11" spans="1:42" x14ac:dyDescent="0.35">
      <c r="A11" s="17">
        <v>325.02600000000001</v>
      </c>
      <c r="B11" s="17">
        <v>321.41699999999997</v>
      </c>
      <c r="C11" s="17">
        <v>282.44400000000002</v>
      </c>
      <c r="D11" s="17">
        <v>349.63099999999997</v>
      </c>
      <c r="E11" s="17">
        <v>402.83</v>
      </c>
      <c r="F11" s="17">
        <v>349.31700000000001</v>
      </c>
      <c r="G11" s="17">
        <v>405.154</v>
      </c>
      <c r="H11" s="17">
        <v>376.904</v>
      </c>
      <c r="I11" s="17">
        <v>237.02199999999999</v>
      </c>
      <c r="J11" s="17">
        <v>242.96600000000001</v>
      </c>
      <c r="K11" s="17">
        <v>335.07499999999999</v>
      </c>
      <c r="L11" s="17">
        <v>340.16899999999998</v>
      </c>
      <c r="M11" s="17">
        <v>258.24799999999999</v>
      </c>
      <c r="N11" s="17">
        <v>176.09800000000001</v>
      </c>
      <c r="O11" s="17">
        <v>275.98500000000001</v>
      </c>
      <c r="P11" s="17">
        <v>259.83</v>
      </c>
      <c r="Q11" s="17">
        <v>263.476</v>
      </c>
      <c r="R11" s="17">
        <v>447.81200000000001</v>
      </c>
      <c r="S11" s="17">
        <v>389.68099999999998</v>
      </c>
      <c r="T11" s="17">
        <v>288.32499999999999</v>
      </c>
      <c r="U11" s="17">
        <v>382.94900000000001</v>
      </c>
      <c r="V11" s="17">
        <v>296.62200000000001</v>
      </c>
      <c r="W11" s="17">
        <v>222.92500000000001</v>
      </c>
      <c r="X11" s="17">
        <v>407.11399999999998</v>
      </c>
      <c r="Y11" s="17">
        <v>240.303</v>
      </c>
      <c r="Z11" s="17">
        <v>257.35500000000002</v>
      </c>
      <c r="AA11" s="17">
        <v>347.82</v>
      </c>
      <c r="AB11" s="17">
        <v>333.01400000000001</v>
      </c>
      <c r="AC11" s="17">
        <v>339.137</v>
      </c>
      <c r="AD11" s="17">
        <v>308.64600000000002</v>
      </c>
      <c r="AE11" s="17">
        <v>445.42399999999998</v>
      </c>
      <c r="AF11" s="17">
        <v>344.88</v>
      </c>
      <c r="AG11" s="17">
        <v>336.91199999999998</v>
      </c>
      <c r="AH11" s="17">
        <v>392.25</v>
      </c>
      <c r="AI11" s="17">
        <v>321.68</v>
      </c>
      <c r="AJ11" s="17">
        <v>342.05700000000002</v>
      </c>
      <c r="AK11" s="17">
        <v>320.19799999999998</v>
      </c>
      <c r="AL11" s="17">
        <v>320.81400000000002</v>
      </c>
      <c r="AM11" s="17">
        <v>206.655</v>
      </c>
      <c r="AN11" s="17">
        <v>181.91399999999999</v>
      </c>
      <c r="AO11" s="17"/>
      <c r="AP11" s="17"/>
    </row>
    <row r="12" spans="1:42" x14ac:dyDescent="0.35">
      <c r="A12" s="17">
        <v>341.548</v>
      </c>
      <c r="B12" s="17">
        <v>343.483</v>
      </c>
      <c r="C12" s="17">
        <v>320.49299999999999</v>
      </c>
      <c r="D12" s="17">
        <v>350.35300000000001</v>
      </c>
      <c r="E12" s="17">
        <v>452.25900000000001</v>
      </c>
      <c r="F12" s="17">
        <v>354.85199999999998</v>
      </c>
      <c r="G12" s="17">
        <v>514.57000000000005</v>
      </c>
      <c r="H12" s="17">
        <v>421.69099999999997</v>
      </c>
      <c r="I12" s="17">
        <v>247.72800000000001</v>
      </c>
      <c r="J12" s="17">
        <v>248.17</v>
      </c>
      <c r="K12" s="17">
        <v>406.827</v>
      </c>
      <c r="L12" s="17">
        <v>444.423</v>
      </c>
      <c r="M12" s="17">
        <v>310.83300000000003</v>
      </c>
      <c r="N12" s="17">
        <v>186.476</v>
      </c>
      <c r="O12" s="17">
        <v>366.76299999999998</v>
      </c>
      <c r="P12" s="17">
        <v>356.82400000000001</v>
      </c>
      <c r="Q12" s="17">
        <v>355.67700000000002</v>
      </c>
      <c r="R12" s="17">
        <v>544.40700000000004</v>
      </c>
      <c r="S12" s="17">
        <v>395.91500000000002</v>
      </c>
      <c r="T12" s="17">
        <v>288.91500000000002</v>
      </c>
      <c r="U12" s="17">
        <v>471.69900000000001</v>
      </c>
      <c r="V12" s="17">
        <v>346.33100000000002</v>
      </c>
      <c r="W12" s="17">
        <v>237.78</v>
      </c>
      <c r="X12" s="17">
        <v>416.14400000000001</v>
      </c>
      <c r="Y12" s="17">
        <v>294.71899999999999</v>
      </c>
      <c r="Z12" s="17">
        <v>366.08600000000001</v>
      </c>
      <c r="AA12" s="17">
        <v>357.89600000000002</v>
      </c>
      <c r="AB12" s="17">
        <v>397.19</v>
      </c>
      <c r="AC12" s="17">
        <v>399.69400000000002</v>
      </c>
      <c r="AD12" s="17">
        <v>344.95299999999997</v>
      </c>
      <c r="AE12" s="17">
        <v>486.67099999999999</v>
      </c>
      <c r="AF12" s="17">
        <v>427.46300000000002</v>
      </c>
      <c r="AG12" s="17">
        <v>412.50799999999998</v>
      </c>
      <c r="AH12" s="17">
        <v>524.00400000000002</v>
      </c>
      <c r="AI12" s="17">
        <v>379.53300000000002</v>
      </c>
      <c r="AJ12" s="17">
        <v>361.82</v>
      </c>
      <c r="AK12" s="17">
        <v>375.44</v>
      </c>
      <c r="AL12" s="17">
        <v>383.25700000000001</v>
      </c>
      <c r="AM12" s="17">
        <v>221.702</v>
      </c>
      <c r="AN12" s="17">
        <v>213.03899999999999</v>
      </c>
      <c r="AO12" s="17"/>
      <c r="AP12" s="17"/>
    </row>
    <row r="13" spans="1:42" x14ac:dyDescent="0.35">
      <c r="A13" s="17">
        <v>447.25700000000001</v>
      </c>
      <c r="B13" s="17">
        <v>434.81299999999999</v>
      </c>
      <c r="C13" s="17">
        <v>328.98599999999999</v>
      </c>
      <c r="D13" s="17">
        <v>362.49200000000002</v>
      </c>
      <c r="E13" s="17">
        <v>495.23</v>
      </c>
      <c r="F13" s="17">
        <v>479.036</v>
      </c>
      <c r="G13" s="17">
        <v>598.12699999999995</v>
      </c>
      <c r="H13" s="17">
        <v>515.226</v>
      </c>
      <c r="I13" s="17">
        <v>298.48</v>
      </c>
      <c r="J13" s="17">
        <v>262.92899999999997</v>
      </c>
      <c r="K13" s="17">
        <v>408.28699999999998</v>
      </c>
      <c r="L13" s="17">
        <v>445.55200000000002</v>
      </c>
      <c r="M13" s="17">
        <v>360.96199999999999</v>
      </c>
      <c r="N13" s="17">
        <v>214.64699999999999</v>
      </c>
      <c r="O13" s="17">
        <v>395.56099999999998</v>
      </c>
      <c r="P13" s="17">
        <v>370.81900000000002</v>
      </c>
      <c r="Q13" s="17">
        <v>376.85599999999999</v>
      </c>
      <c r="R13" s="17">
        <v>555.44299999999998</v>
      </c>
      <c r="S13" s="17">
        <v>433.71600000000001</v>
      </c>
      <c r="T13" s="17">
        <v>343.36099999999999</v>
      </c>
      <c r="U13" s="17">
        <v>489.83</v>
      </c>
      <c r="V13" s="17">
        <v>350.923</v>
      </c>
      <c r="W13" s="17">
        <v>244.94300000000001</v>
      </c>
      <c r="X13" s="17">
        <v>487.13</v>
      </c>
      <c r="Y13" s="17">
        <v>326.495</v>
      </c>
      <c r="Z13" s="17">
        <v>369.59100000000001</v>
      </c>
      <c r="AA13" s="17">
        <v>395.86799999999999</v>
      </c>
      <c r="AB13" s="17">
        <v>397.86399999999998</v>
      </c>
      <c r="AC13" s="17">
        <v>422.233</v>
      </c>
      <c r="AD13" s="17">
        <v>351.91899999999998</v>
      </c>
      <c r="AE13" s="17">
        <v>561.83000000000004</v>
      </c>
      <c r="AF13" s="17">
        <v>432.51400000000001</v>
      </c>
      <c r="AG13" s="17">
        <v>442.33600000000001</v>
      </c>
      <c r="AH13" s="17">
        <v>527.68700000000001</v>
      </c>
      <c r="AI13" s="17">
        <v>396.49099999999999</v>
      </c>
      <c r="AJ13" s="17">
        <v>478.35599999999999</v>
      </c>
      <c r="AK13" s="17">
        <v>417.00799999999998</v>
      </c>
      <c r="AL13" s="17">
        <v>475.786</v>
      </c>
      <c r="AM13" s="17">
        <v>233.55699999999999</v>
      </c>
      <c r="AN13" s="17">
        <v>336.83199999999999</v>
      </c>
      <c r="AO13" s="17"/>
      <c r="AP13" s="17"/>
    </row>
    <row r="14" spans="1:42" x14ac:dyDescent="0.35">
      <c r="A14" s="17">
        <v>463.36500000000001</v>
      </c>
      <c r="B14" s="17">
        <v>438.70600000000002</v>
      </c>
      <c r="C14" s="17">
        <v>339.76</v>
      </c>
      <c r="D14" s="17">
        <v>364.11099999999999</v>
      </c>
      <c r="E14" s="17">
        <v>506.31200000000001</v>
      </c>
      <c r="F14" s="17">
        <v>480.142</v>
      </c>
      <c r="G14" s="17">
        <v>599.93700000000001</v>
      </c>
      <c r="H14" s="17">
        <v>549.70699999999999</v>
      </c>
      <c r="I14" s="17">
        <v>321.38600000000002</v>
      </c>
      <c r="J14" s="17">
        <v>297.48599999999999</v>
      </c>
      <c r="K14" s="17">
        <v>467.33</v>
      </c>
      <c r="L14" s="17">
        <v>459.286</v>
      </c>
      <c r="M14" s="17">
        <v>362.77499999999998</v>
      </c>
      <c r="N14" s="17">
        <v>243.56299999999999</v>
      </c>
      <c r="O14" s="17">
        <v>460.858</v>
      </c>
      <c r="P14" s="17">
        <v>371.28899999999999</v>
      </c>
      <c r="Q14" s="17">
        <v>379.87700000000001</v>
      </c>
      <c r="R14" s="17">
        <v>572.904</v>
      </c>
      <c r="S14" s="17">
        <v>474.62299999999999</v>
      </c>
      <c r="T14" s="17">
        <v>453.73599999999999</v>
      </c>
      <c r="U14" s="17">
        <v>497.839</v>
      </c>
      <c r="V14" s="17">
        <v>364.642</v>
      </c>
      <c r="W14" s="17">
        <v>278.63600000000002</v>
      </c>
      <c r="X14" s="17">
        <v>536.81500000000005</v>
      </c>
      <c r="Y14" s="17">
        <v>467.60300000000001</v>
      </c>
      <c r="Z14" s="17">
        <v>419.15699999999998</v>
      </c>
      <c r="AA14" s="17">
        <v>425.54899999999998</v>
      </c>
      <c r="AB14" s="17">
        <v>486.40699999999998</v>
      </c>
      <c r="AC14" s="17">
        <v>424.23399999999998</v>
      </c>
      <c r="AD14" s="17">
        <v>395.76</v>
      </c>
      <c r="AE14" s="17">
        <v>597.59199999999998</v>
      </c>
      <c r="AF14" s="17">
        <v>450.779</v>
      </c>
      <c r="AG14" s="17">
        <v>448.65100000000001</v>
      </c>
      <c r="AH14" s="17">
        <v>535.553</v>
      </c>
      <c r="AI14" s="17">
        <v>437.48099999999999</v>
      </c>
      <c r="AJ14" s="17">
        <v>544.71600000000001</v>
      </c>
      <c r="AK14" s="17">
        <v>426.75</v>
      </c>
      <c r="AL14" s="17">
        <v>481.42200000000003</v>
      </c>
      <c r="AM14" s="17">
        <v>235.065</v>
      </c>
      <c r="AN14" s="17">
        <v>373.77199999999999</v>
      </c>
      <c r="AO14" s="17"/>
      <c r="AP14" s="17"/>
    </row>
    <row r="15" spans="1:42" x14ac:dyDescent="0.35">
      <c r="A15" s="17">
        <v>498.88400000000001</v>
      </c>
      <c r="B15" s="17">
        <v>451.45100000000002</v>
      </c>
      <c r="C15" s="17">
        <v>381.06700000000001</v>
      </c>
      <c r="D15" s="17">
        <v>433.185</v>
      </c>
      <c r="E15" s="17">
        <v>510.63499999999999</v>
      </c>
      <c r="F15" s="17">
        <v>485.81700000000001</v>
      </c>
      <c r="G15" s="17">
        <v>659.63599999999997</v>
      </c>
      <c r="H15" s="17">
        <v>569.46199999999999</v>
      </c>
      <c r="I15" s="17">
        <v>331.42599999999999</v>
      </c>
      <c r="J15" s="17">
        <v>335.29700000000003</v>
      </c>
      <c r="K15" s="17">
        <v>506.81599999999997</v>
      </c>
      <c r="L15" s="17">
        <v>496.73</v>
      </c>
      <c r="M15" s="17">
        <v>368.18900000000002</v>
      </c>
      <c r="N15" s="17">
        <v>254.43899999999999</v>
      </c>
      <c r="O15" s="17">
        <v>461.42099999999999</v>
      </c>
      <c r="P15" s="17">
        <v>397.00599999999997</v>
      </c>
      <c r="Q15" s="17">
        <v>406.74599999999998</v>
      </c>
      <c r="R15" s="17">
        <v>615.875</v>
      </c>
      <c r="S15" s="17">
        <v>528.12800000000004</v>
      </c>
      <c r="T15" s="17">
        <v>455.94400000000002</v>
      </c>
      <c r="U15" s="17">
        <v>550.38499999999999</v>
      </c>
      <c r="V15" s="17">
        <v>398.202</v>
      </c>
      <c r="W15" s="17">
        <v>280.98</v>
      </c>
      <c r="X15" s="17">
        <v>543.74599999999998</v>
      </c>
      <c r="Y15" s="17">
        <v>484.49200000000002</v>
      </c>
      <c r="Z15" s="17">
        <v>473.21199999999999</v>
      </c>
      <c r="AA15" s="17">
        <v>459.49400000000003</v>
      </c>
      <c r="AB15" s="17">
        <v>517.96</v>
      </c>
      <c r="AC15" s="17">
        <v>449.11599999999999</v>
      </c>
      <c r="AD15" s="17">
        <v>420.47399999999999</v>
      </c>
      <c r="AE15" s="17">
        <v>625.21100000000001</v>
      </c>
      <c r="AF15" s="17">
        <v>490.91199999999998</v>
      </c>
      <c r="AG15" s="17">
        <v>462.23700000000002</v>
      </c>
      <c r="AH15" s="17">
        <v>543.81899999999996</v>
      </c>
      <c r="AI15" s="17">
        <v>463.03399999999999</v>
      </c>
      <c r="AJ15" s="17">
        <v>566.80200000000002</v>
      </c>
      <c r="AK15" s="17">
        <v>455.83100000000002</v>
      </c>
      <c r="AL15" s="17">
        <v>566.09799999999996</v>
      </c>
      <c r="AM15" s="17">
        <v>238.64500000000001</v>
      </c>
      <c r="AN15" s="17">
        <v>412.91399999999999</v>
      </c>
      <c r="AO15" s="17"/>
      <c r="AP15" s="17"/>
    </row>
    <row r="16" spans="1:42" x14ac:dyDescent="0.35">
      <c r="A16" s="17">
        <v>504.89499999999998</v>
      </c>
      <c r="B16" s="17">
        <v>489.50200000000001</v>
      </c>
      <c r="C16" s="17">
        <v>437.97500000000002</v>
      </c>
      <c r="D16" s="17">
        <v>473.28300000000002</v>
      </c>
      <c r="E16" s="17">
        <v>555.80899999999997</v>
      </c>
      <c r="F16" s="17">
        <v>510.42700000000002</v>
      </c>
      <c r="G16" s="17">
        <v>673.649</v>
      </c>
      <c r="H16" s="17">
        <v>598.73599999999999</v>
      </c>
      <c r="I16" s="17">
        <v>341.512</v>
      </c>
      <c r="J16" s="17">
        <v>341.63099999999997</v>
      </c>
      <c r="K16" s="17">
        <v>560.40700000000004</v>
      </c>
      <c r="L16" s="17">
        <v>506.96800000000002</v>
      </c>
      <c r="M16" s="17">
        <v>374.279</v>
      </c>
      <c r="N16" s="17">
        <v>260.52</v>
      </c>
      <c r="O16" s="17">
        <v>470.32400000000001</v>
      </c>
      <c r="P16" s="17">
        <v>409.76799999999997</v>
      </c>
      <c r="Q16" s="17">
        <v>417.76299999999998</v>
      </c>
      <c r="R16" s="17">
        <v>641.86599999999999</v>
      </c>
      <c r="S16" s="17">
        <v>546.375</v>
      </c>
      <c r="T16" s="17">
        <v>475.73099999999999</v>
      </c>
      <c r="U16" s="17">
        <v>552.47199999999998</v>
      </c>
      <c r="V16" s="17">
        <v>402.81400000000002</v>
      </c>
      <c r="W16" s="17">
        <v>291.233</v>
      </c>
      <c r="X16" s="17">
        <v>555.89200000000005</v>
      </c>
      <c r="Y16" s="17">
        <v>497.75900000000001</v>
      </c>
      <c r="Z16" s="17">
        <v>495.32900000000001</v>
      </c>
      <c r="AA16" s="17">
        <v>502.02699999999999</v>
      </c>
      <c r="AB16" s="17">
        <v>546.62300000000005</v>
      </c>
      <c r="AC16" s="17">
        <v>559.36699999999996</v>
      </c>
      <c r="AD16" s="17">
        <v>466.22399999999999</v>
      </c>
      <c r="AE16" s="17">
        <v>681.80799999999999</v>
      </c>
      <c r="AF16" s="17">
        <v>507.16300000000001</v>
      </c>
      <c r="AG16" s="17">
        <v>482.096</v>
      </c>
      <c r="AH16" s="17">
        <v>553.23099999999999</v>
      </c>
      <c r="AI16" s="17">
        <v>463.14100000000002</v>
      </c>
      <c r="AJ16" s="17">
        <v>583.47199999999998</v>
      </c>
      <c r="AK16" s="17">
        <v>469.86500000000001</v>
      </c>
      <c r="AL16" s="17">
        <v>572.82100000000003</v>
      </c>
      <c r="AM16" s="17">
        <v>278.69600000000003</v>
      </c>
      <c r="AN16" s="17">
        <v>424.56400000000002</v>
      </c>
      <c r="AO16" s="17"/>
      <c r="AP16" s="17"/>
    </row>
    <row r="17" spans="1:42" x14ac:dyDescent="0.35">
      <c r="A17" s="17">
        <v>529.89599999999996</v>
      </c>
      <c r="B17" s="17">
        <v>544.62</v>
      </c>
      <c r="C17" s="17">
        <v>444.90100000000001</v>
      </c>
      <c r="D17" s="17">
        <v>507.70299999999997</v>
      </c>
      <c r="E17" s="17">
        <v>560.88199999999995</v>
      </c>
      <c r="F17" s="17">
        <v>512.86900000000003</v>
      </c>
      <c r="G17" s="17">
        <v>686.92899999999997</v>
      </c>
      <c r="H17" s="17">
        <v>627.13800000000003</v>
      </c>
      <c r="I17" s="17">
        <v>361.07600000000002</v>
      </c>
      <c r="J17" s="17">
        <v>409.26600000000002</v>
      </c>
      <c r="K17" s="17">
        <v>586.70799999999997</v>
      </c>
      <c r="L17" s="17">
        <v>513.28200000000004</v>
      </c>
      <c r="M17" s="17">
        <v>414.22300000000001</v>
      </c>
      <c r="N17" s="17">
        <v>358.69499999999999</v>
      </c>
      <c r="O17" s="17">
        <v>493.77600000000001</v>
      </c>
      <c r="P17" s="17">
        <v>434.96600000000001</v>
      </c>
      <c r="Q17" s="17">
        <v>418.928</v>
      </c>
      <c r="R17" s="17">
        <v>653.34299999999996</v>
      </c>
      <c r="S17" s="17">
        <v>547.505</v>
      </c>
      <c r="T17" s="17">
        <v>486.03100000000001</v>
      </c>
      <c r="U17" s="17">
        <v>588.68499999999995</v>
      </c>
      <c r="V17" s="17">
        <v>409.22500000000002</v>
      </c>
      <c r="W17" s="17">
        <v>402.71699999999998</v>
      </c>
      <c r="X17" s="17">
        <v>580.56299999999999</v>
      </c>
      <c r="Y17" s="17">
        <v>523.36500000000001</v>
      </c>
      <c r="Z17" s="17">
        <v>497.66</v>
      </c>
      <c r="AA17" s="17">
        <v>516.21900000000005</v>
      </c>
      <c r="AB17" s="17">
        <v>577.70299999999997</v>
      </c>
      <c r="AC17" s="17">
        <v>589.096</v>
      </c>
      <c r="AD17" s="17">
        <v>474.89600000000002</v>
      </c>
      <c r="AE17" s="17">
        <v>688.995</v>
      </c>
      <c r="AF17" s="17">
        <v>511.63299999999998</v>
      </c>
      <c r="AG17" s="17">
        <v>487.56400000000002</v>
      </c>
      <c r="AH17" s="17">
        <v>603.35299999999995</v>
      </c>
      <c r="AI17" s="17">
        <v>501.96499999999997</v>
      </c>
      <c r="AJ17" s="17">
        <v>586.92700000000002</v>
      </c>
      <c r="AK17" s="17">
        <v>498.93700000000001</v>
      </c>
      <c r="AL17" s="17">
        <v>605.99300000000005</v>
      </c>
      <c r="AM17" s="17">
        <v>283.93200000000002</v>
      </c>
      <c r="AN17" s="17">
        <v>456.488</v>
      </c>
      <c r="AO17" s="17"/>
      <c r="AP17" s="17"/>
    </row>
    <row r="18" spans="1:42" x14ac:dyDescent="0.35">
      <c r="A18" s="17">
        <v>537.41499999999996</v>
      </c>
      <c r="B18" s="17">
        <v>560.93399999999997</v>
      </c>
      <c r="C18" s="17">
        <v>446.565</v>
      </c>
      <c r="D18" s="17">
        <v>521.28099999999995</v>
      </c>
      <c r="E18" s="17">
        <v>568.34100000000001</v>
      </c>
      <c r="F18" s="17">
        <v>555.18200000000002</v>
      </c>
      <c r="G18" s="17">
        <v>692.59699999999998</v>
      </c>
      <c r="H18" s="17">
        <v>665.24599999999998</v>
      </c>
      <c r="I18" s="17">
        <v>384.77800000000002</v>
      </c>
      <c r="J18" s="17">
        <v>417.34300000000002</v>
      </c>
      <c r="K18" s="17">
        <v>591.80200000000002</v>
      </c>
      <c r="L18" s="17">
        <v>560.67200000000003</v>
      </c>
      <c r="M18" s="17">
        <v>451.87400000000002</v>
      </c>
      <c r="N18" s="17">
        <v>374.20400000000001</v>
      </c>
      <c r="O18" s="17">
        <v>518.87</v>
      </c>
      <c r="P18" s="17">
        <v>457.97500000000002</v>
      </c>
      <c r="Q18" s="17">
        <v>432.95499999999998</v>
      </c>
      <c r="R18" s="17">
        <v>661.83900000000006</v>
      </c>
      <c r="S18" s="17">
        <v>550.24</v>
      </c>
      <c r="T18" s="17">
        <v>502.31400000000002</v>
      </c>
      <c r="U18" s="17">
        <v>594.1</v>
      </c>
      <c r="V18" s="17">
        <v>413.767</v>
      </c>
      <c r="W18" s="17">
        <v>408.76499999999999</v>
      </c>
      <c r="X18" s="17">
        <v>619.82100000000003</v>
      </c>
      <c r="Y18" s="17">
        <v>524.971</v>
      </c>
      <c r="Z18" s="17">
        <v>622.29999999999995</v>
      </c>
      <c r="AA18" s="17">
        <v>529.58900000000006</v>
      </c>
      <c r="AB18" s="17">
        <v>605.08100000000002</v>
      </c>
      <c r="AC18" s="17">
        <v>616.12400000000002</v>
      </c>
      <c r="AD18" s="17">
        <v>487.61500000000001</v>
      </c>
      <c r="AE18" s="17">
        <v>689.80200000000002</v>
      </c>
      <c r="AF18" s="17">
        <v>511.83199999999999</v>
      </c>
      <c r="AG18" s="17">
        <v>491.06</v>
      </c>
      <c r="AH18" s="17">
        <v>607.101</v>
      </c>
      <c r="AI18" s="17">
        <v>522.96500000000003</v>
      </c>
      <c r="AJ18" s="17">
        <v>591.67899999999997</v>
      </c>
      <c r="AK18" s="17">
        <v>536.26900000000001</v>
      </c>
      <c r="AL18" s="17">
        <v>609.79</v>
      </c>
      <c r="AM18" s="17">
        <v>284.82799999999997</v>
      </c>
      <c r="AN18" s="17">
        <v>458.85199999999998</v>
      </c>
      <c r="AO18" s="17"/>
      <c r="AP18" s="17"/>
    </row>
    <row r="19" spans="1:42" x14ac:dyDescent="0.35">
      <c r="A19" s="17">
        <v>557.29300000000001</v>
      </c>
      <c r="B19" s="17">
        <v>578.36699999999996</v>
      </c>
      <c r="C19" s="17">
        <v>471.15800000000002</v>
      </c>
      <c r="D19" s="17">
        <v>525.44899999999996</v>
      </c>
      <c r="E19" s="17">
        <v>579.01199999999994</v>
      </c>
      <c r="F19" s="17">
        <v>561.48599999999999</v>
      </c>
      <c r="G19" s="17">
        <v>694.53899999999999</v>
      </c>
      <c r="H19" s="17">
        <v>669.71199999999999</v>
      </c>
      <c r="I19" s="17">
        <v>414.12299999999999</v>
      </c>
      <c r="J19" s="17">
        <v>419.01900000000001</v>
      </c>
      <c r="K19" s="17">
        <v>592.81600000000003</v>
      </c>
      <c r="L19" s="17">
        <v>625.85400000000004</v>
      </c>
      <c r="M19" s="17">
        <v>488.358</v>
      </c>
      <c r="N19" s="17">
        <v>392.28500000000003</v>
      </c>
      <c r="O19" s="17">
        <v>558.19299999999998</v>
      </c>
      <c r="P19" s="17">
        <v>468.08199999999999</v>
      </c>
      <c r="Q19" s="17">
        <v>454.70800000000003</v>
      </c>
      <c r="R19" s="17">
        <v>732.69500000000005</v>
      </c>
      <c r="S19" s="17">
        <v>590.94299999999998</v>
      </c>
      <c r="T19" s="17">
        <v>526.65800000000002</v>
      </c>
      <c r="U19" s="17">
        <v>618.86599999999999</v>
      </c>
      <c r="V19" s="17">
        <v>415.21899999999999</v>
      </c>
      <c r="W19" s="17">
        <v>411.49200000000002</v>
      </c>
      <c r="X19" s="17">
        <v>678.15499999999997</v>
      </c>
      <c r="Y19" s="17">
        <v>558.51099999999997</v>
      </c>
      <c r="Z19" s="17">
        <v>670.64499999999998</v>
      </c>
      <c r="AA19" s="17">
        <v>533.91399999999999</v>
      </c>
      <c r="AB19" s="17">
        <v>663.721</v>
      </c>
      <c r="AC19" s="17">
        <v>633.71900000000005</v>
      </c>
      <c r="AD19" s="17">
        <v>514.41499999999996</v>
      </c>
      <c r="AE19" s="17">
        <v>696.70500000000004</v>
      </c>
      <c r="AF19" s="17">
        <v>556.93700000000001</v>
      </c>
      <c r="AG19" s="17">
        <v>568.98900000000003</v>
      </c>
      <c r="AH19" s="17">
        <v>609.05700000000002</v>
      </c>
      <c r="AI19" s="17">
        <v>535.83000000000004</v>
      </c>
      <c r="AJ19" s="17">
        <v>651.61300000000006</v>
      </c>
      <c r="AK19" s="17">
        <v>540.77300000000002</v>
      </c>
      <c r="AL19" s="17">
        <v>653.30999999999995</v>
      </c>
      <c r="AM19" s="17">
        <v>291.279</v>
      </c>
      <c r="AN19" s="17">
        <v>461.846</v>
      </c>
      <c r="AO19" s="17"/>
      <c r="AP19" s="17"/>
    </row>
    <row r="20" spans="1:42" x14ac:dyDescent="0.35">
      <c r="A20" s="17">
        <v>565.05700000000002</v>
      </c>
      <c r="B20" s="17">
        <v>591.71400000000006</v>
      </c>
      <c r="C20" s="17">
        <v>546.96400000000006</v>
      </c>
      <c r="D20" s="17">
        <v>541.18499999999995</v>
      </c>
      <c r="E20" s="17">
        <v>624.82600000000002</v>
      </c>
      <c r="F20" s="17">
        <v>589.01199999999994</v>
      </c>
      <c r="G20" s="17">
        <v>695.13400000000001</v>
      </c>
      <c r="H20" s="17">
        <v>693.05799999999999</v>
      </c>
      <c r="I20" s="17">
        <v>458.70699999999999</v>
      </c>
      <c r="J20" s="17">
        <v>429.51900000000001</v>
      </c>
      <c r="K20" s="17">
        <v>598.90800000000002</v>
      </c>
      <c r="L20" s="17">
        <v>645.52800000000002</v>
      </c>
      <c r="M20" s="17">
        <v>521.702</v>
      </c>
      <c r="N20" s="17">
        <v>396.62700000000001</v>
      </c>
      <c r="O20" s="17">
        <v>582.32299999999998</v>
      </c>
      <c r="P20" s="17">
        <v>515.21100000000001</v>
      </c>
      <c r="Q20" s="17">
        <v>493.17099999999999</v>
      </c>
      <c r="R20" s="17">
        <v>746.05399999999997</v>
      </c>
      <c r="S20" s="17">
        <v>621.30399999999997</v>
      </c>
      <c r="T20" s="17">
        <v>535.75699999999995</v>
      </c>
      <c r="U20" s="17">
        <v>623.29200000000003</v>
      </c>
      <c r="V20" s="17">
        <v>498.28699999999998</v>
      </c>
      <c r="W20" s="17">
        <v>420.08199999999999</v>
      </c>
      <c r="X20" s="17">
        <v>696.33900000000006</v>
      </c>
      <c r="Y20" s="17">
        <v>626.98599999999999</v>
      </c>
      <c r="Z20" s="17">
        <v>675.16899999999998</v>
      </c>
      <c r="AA20" s="17">
        <v>537.94200000000001</v>
      </c>
      <c r="AB20" s="17">
        <v>665.673</v>
      </c>
      <c r="AC20" s="17">
        <v>649.35</v>
      </c>
      <c r="AD20" s="17">
        <v>521.98199999999997</v>
      </c>
      <c r="AE20" s="17">
        <v>708.149</v>
      </c>
      <c r="AF20" s="17">
        <v>612.02700000000004</v>
      </c>
      <c r="AG20" s="17">
        <v>573.37599999999998</v>
      </c>
      <c r="AH20" s="17">
        <v>620.34900000000005</v>
      </c>
      <c r="AI20" s="17">
        <v>556.34299999999996</v>
      </c>
      <c r="AJ20" s="17">
        <v>655.32000000000005</v>
      </c>
      <c r="AK20" s="17">
        <v>594.59199999999998</v>
      </c>
      <c r="AL20" s="17">
        <v>673.67100000000005</v>
      </c>
      <c r="AM20" s="17">
        <v>338.72300000000001</v>
      </c>
      <c r="AN20" s="17">
        <v>470.245</v>
      </c>
      <c r="AO20" s="17"/>
      <c r="AP20" s="17"/>
    </row>
    <row r="21" spans="1:42" x14ac:dyDescent="0.35">
      <c r="A21" s="17">
        <v>578.91</v>
      </c>
      <c r="B21" s="17">
        <v>640.69200000000001</v>
      </c>
      <c r="C21" s="17">
        <v>556.77800000000002</v>
      </c>
      <c r="D21" s="17">
        <v>546.07000000000005</v>
      </c>
      <c r="E21" s="17">
        <v>647.84199999999998</v>
      </c>
      <c r="F21" s="17">
        <v>593.86300000000006</v>
      </c>
      <c r="G21" s="17">
        <v>710.90800000000002</v>
      </c>
      <c r="H21" s="17">
        <v>741.04499999999996</v>
      </c>
      <c r="I21" s="17">
        <v>523.08399999999995</v>
      </c>
      <c r="J21" s="17">
        <v>438.32499999999999</v>
      </c>
      <c r="K21" s="17">
        <v>623.98299999999995</v>
      </c>
      <c r="L21" s="17">
        <v>655.57799999999997</v>
      </c>
      <c r="M21" s="17">
        <v>527.88599999999997</v>
      </c>
      <c r="N21" s="17">
        <v>401.26299999999998</v>
      </c>
      <c r="O21" s="17">
        <v>592.149</v>
      </c>
      <c r="P21" s="17">
        <v>540.69600000000003</v>
      </c>
      <c r="Q21" s="17">
        <v>542.58900000000006</v>
      </c>
      <c r="R21" s="17">
        <v>748.50800000000004</v>
      </c>
      <c r="S21" s="17">
        <v>623.86800000000005</v>
      </c>
      <c r="T21" s="17">
        <v>575.01</v>
      </c>
      <c r="U21" s="17">
        <v>687.90700000000004</v>
      </c>
      <c r="V21" s="17">
        <v>500.37200000000001</v>
      </c>
      <c r="W21" s="17">
        <v>442.95400000000001</v>
      </c>
      <c r="X21" s="17">
        <v>703.60799999999995</v>
      </c>
      <c r="Y21" s="17">
        <v>643.94399999999996</v>
      </c>
      <c r="Z21" s="17">
        <v>691.90200000000004</v>
      </c>
      <c r="AA21" s="17">
        <v>548.33199999999999</v>
      </c>
      <c r="AB21" s="17">
        <v>667.45899999999995</v>
      </c>
      <c r="AC21" s="17">
        <v>650.73800000000006</v>
      </c>
      <c r="AD21" s="17">
        <v>537.74400000000003</v>
      </c>
      <c r="AE21" s="17">
        <v>710.17399999999998</v>
      </c>
      <c r="AF21" s="17">
        <v>656.16899999999998</v>
      </c>
      <c r="AG21" s="17">
        <v>584.75400000000002</v>
      </c>
      <c r="AH21" s="17">
        <v>647.31600000000003</v>
      </c>
      <c r="AI21" s="17">
        <v>559.61</v>
      </c>
      <c r="AJ21" s="17">
        <v>656.40300000000002</v>
      </c>
      <c r="AK21" s="17">
        <v>614.28899999999999</v>
      </c>
      <c r="AL21" s="17">
        <v>681.60299999999995</v>
      </c>
      <c r="AM21" s="17">
        <v>345.21699999999998</v>
      </c>
      <c r="AN21" s="17">
        <v>487.26900000000001</v>
      </c>
      <c r="AO21" s="17"/>
      <c r="AP21" s="17"/>
    </row>
    <row r="22" spans="1:42" x14ac:dyDescent="0.35">
      <c r="A22" s="17">
        <v>612.51800000000003</v>
      </c>
      <c r="B22" s="17">
        <v>649.12199999999996</v>
      </c>
      <c r="C22" s="17">
        <v>588.86300000000006</v>
      </c>
      <c r="D22" s="17">
        <v>551.37699999999995</v>
      </c>
      <c r="E22" s="17">
        <v>670.86699999999996</v>
      </c>
      <c r="F22" s="17">
        <v>603.69799999999998</v>
      </c>
      <c r="G22" s="17">
        <v>737.23400000000004</v>
      </c>
      <c r="H22" s="17">
        <v>775.64300000000003</v>
      </c>
      <c r="I22" s="17">
        <v>523.29300000000001</v>
      </c>
      <c r="J22" s="17">
        <v>507.36399999999998</v>
      </c>
      <c r="K22" s="17">
        <v>645.54300000000001</v>
      </c>
      <c r="L22" s="17">
        <v>660.98199999999997</v>
      </c>
      <c r="M22" s="17">
        <v>529.13099999999997</v>
      </c>
      <c r="N22" s="17">
        <v>423.27</v>
      </c>
      <c r="O22" s="17">
        <v>668.90200000000004</v>
      </c>
      <c r="P22" s="17">
        <v>547.61599999999999</v>
      </c>
      <c r="Q22" s="17">
        <v>561.55399999999997</v>
      </c>
      <c r="R22" s="17">
        <v>754.58299999999997</v>
      </c>
      <c r="S22" s="17">
        <v>631.95600000000002</v>
      </c>
      <c r="T22" s="17">
        <v>642.06700000000001</v>
      </c>
      <c r="U22" s="17">
        <v>719.26599999999996</v>
      </c>
      <c r="V22" s="17">
        <v>536.28</v>
      </c>
      <c r="W22" s="17">
        <v>468.46899999999999</v>
      </c>
      <c r="X22" s="17">
        <v>710.875</v>
      </c>
      <c r="Y22" s="17">
        <v>661.65099999999995</v>
      </c>
      <c r="Z22" s="17">
        <v>718.12800000000004</v>
      </c>
      <c r="AA22" s="17">
        <v>553.60199999999998</v>
      </c>
      <c r="AB22" s="17">
        <v>713.79</v>
      </c>
      <c r="AC22" s="17">
        <v>659.67200000000003</v>
      </c>
      <c r="AD22" s="17">
        <v>548.40200000000004</v>
      </c>
      <c r="AE22" s="17">
        <v>734.00599999999997</v>
      </c>
      <c r="AF22" s="17">
        <v>677.65800000000002</v>
      </c>
      <c r="AG22" s="17">
        <v>615.31799999999998</v>
      </c>
      <c r="AH22" s="17">
        <v>672.19500000000005</v>
      </c>
      <c r="AI22" s="17">
        <v>566.58699999999999</v>
      </c>
      <c r="AJ22" s="17">
        <v>701.029</v>
      </c>
      <c r="AK22" s="17">
        <v>688.37900000000002</v>
      </c>
      <c r="AL22" s="17">
        <v>705.78499999999997</v>
      </c>
      <c r="AM22" s="17">
        <v>361.09199999999998</v>
      </c>
      <c r="AN22" s="17">
        <v>490.93599999999998</v>
      </c>
      <c r="AO22" s="17"/>
      <c r="AP22" s="17"/>
    </row>
    <row r="23" spans="1:42" x14ac:dyDescent="0.35">
      <c r="A23" s="17">
        <v>623.56500000000005</v>
      </c>
      <c r="B23" s="17">
        <v>666.25599999999997</v>
      </c>
      <c r="C23" s="17">
        <v>599.02599999999995</v>
      </c>
      <c r="D23" s="17">
        <v>582.64200000000005</v>
      </c>
      <c r="E23" s="17">
        <v>675.74</v>
      </c>
      <c r="F23" s="17">
        <v>618.99300000000005</v>
      </c>
      <c r="G23" s="17">
        <v>792.09400000000005</v>
      </c>
      <c r="H23" s="17">
        <v>790.31899999999996</v>
      </c>
      <c r="I23" s="17">
        <v>549.37</v>
      </c>
      <c r="J23" s="17">
        <v>515.702</v>
      </c>
      <c r="K23" s="17">
        <v>647.20899999999995</v>
      </c>
      <c r="L23" s="17">
        <v>682.19</v>
      </c>
      <c r="M23" s="17">
        <v>560.82600000000002</v>
      </c>
      <c r="N23" s="17">
        <v>438.10599999999999</v>
      </c>
      <c r="O23" s="17">
        <v>670.38199999999995</v>
      </c>
      <c r="P23" s="17">
        <v>550.53</v>
      </c>
      <c r="Q23" s="17">
        <v>579.89400000000001</v>
      </c>
      <c r="R23" s="17">
        <v>760.72400000000005</v>
      </c>
      <c r="S23" s="17">
        <v>664.995</v>
      </c>
      <c r="T23" s="17">
        <v>646.22900000000004</v>
      </c>
      <c r="U23" s="17">
        <v>727.52</v>
      </c>
      <c r="V23" s="17">
        <v>596.03599999999994</v>
      </c>
      <c r="W23" s="17">
        <v>469.76299999999998</v>
      </c>
      <c r="X23" s="17">
        <v>726.97900000000004</v>
      </c>
      <c r="Y23" s="17">
        <v>668.952</v>
      </c>
      <c r="Z23" s="17">
        <v>721.77499999999998</v>
      </c>
      <c r="AA23" s="17">
        <v>566.44799999999998</v>
      </c>
      <c r="AB23" s="17">
        <v>724.21600000000001</v>
      </c>
      <c r="AC23" s="17">
        <v>674.48699999999997</v>
      </c>
      <c r="AD23" s="17">
        <v>555.47400000000005</v>
      </c>
      <c r="AE23" s="17">
        <v>737.226</v>
      </c>
      <c r="AF23" s="17">
        <v>683.827</v>
      </c>
      <c r="AG23" s="17">
        <v>664.64</v>
      </c>
      <c r="AH23" s="17">
        <v>678.43899999999996</v>
      </c>
      <c r="AI23" s="17">
        <v>575.779</v>
      </c>
      <c r="AJ23" s="17">
        <v>711.173</v>
      </c>
      <c r="AK23" s="17">
        <v>688.45799999999997</v>
      </c>
      <c r="AL23" s="17">
        <v>708.83799999999997</v>
      </c>
      <c r="AM23" s="17">
        <v>366.92899999999997</v>
      </c>
      <c r="AN23" s="17">
        <v>505.31299999999999</v>
      </c>
      <c r="AO23" s="17"/>
      <c r="AP23" s="17"/>
    </row>
    <row r="24" spans="1:42" x14ac:dyDescent="0.35">
      <c r="A24" s="17">
        <v>635.02099999999996</v>
      </c>
      <c r="B24" s="17">
        <v>677.26099999999997</v>
      </c>
      <c r="C24" s="17">
        <v>619.87099999999998</v>
      </c>
      <c r="D24" s="17">
        <v>598.03099999999995</v>
      </c>
      <c r="E24" s="17">
        <v>682.87</v>
      </c>
      <c r="F24" s="17">
        <v>623.70000000000005</v>
      </c>
      <c r="G24" s="17">
        <v>814.851</v>
      </c>
      <c r="H24" s="17">
        <v>794.14800000000002</v>
      </c>
      <c r="I24" s="17">
        <v>559.38499999999999</v>
      </c>
      <c r="J24" s="17">
        <v>524.50099999999998</v>
      </c>
      <c r="K24" s="17">
        <v>667.28499999999997</v>
      </c>
      <c r="L24" s="17">
        <v>685.12</v>
      </c>
      <c r="M24" s="17">
        <v>574.91899999999998</v>
      </c>
      <c r="N24" s="17">
        <v>447.85899999999998</v>
      </c>
      <c r="O24" s="17">
        <v>680.55899999999997</v>
      </c>
      <c r="P24" s="17">
        <v>561.59299999999996</v>
      </c>
      <c r="Q24" s="17">
        <v>580.54899999999998</v>
      </c>
      <c r="R24" s="17">
        <v>794.72699999999998</v>
      </c>
      <c r="S24" s="17">
        <v>713.46400000000006</v>
      </c>
      <c r="T24" s="17">
        <v>668.75</v>
      </c>
      <c r="U24" s="17">
        <v>737.73500000000001</v>
      </c>
      <c r="V24" s="17">
        <v>620.81700000000001</v>
      </c>
      <c r="W24" s="17">
        <v>476.56799999999998</v>
      </c>
      <c r="X24" s="17">
        <v>739.61800000000005</v>
      </c>
      <c r="Y24" s="17">
        <v>682.83799999999997</v>
      </c>
      <c r="Z24" s="17">
        <v>764.72</v>
      </c>
      <c r="AA24" s="17">
        <v>585.45299999999997</v>
      </c>
      <c r="AB24" s="17">
        <v>727.15599999999995</v>
      </c>
      <c r="AC24" s="17">
        <v>694.66099999999994</v>
      </c>
      <c r="AD24" s="17">
        <v>559.053</v>
      </c>
      <c r="AE24" s="17">
        <v>740.88199999999995</v>
      </c>
      <c r="AF24" s="17">
        <v>691.79499999999996</v>
      </c>
      <c r="AG24" s="17">
        <v>666.58900000000006</v>
      </c>
      <c r="AH24" s="17">
        <v>689.30899999999997</v>
      </c>
      <c r="AI24" s="17">
        <v>576.77099999999996</v>
      </c>
      <c r="AJ24" s="17">
        <v>733.26300000000003</v>
      </c>
      <c r="AK24" s="17">
        <v>693.9</v>
      </c>
      <c r="AL24" s="17">
        <v>715.34699999999998</v>
      </c>
      <c r="AM24" s="17">
        <v>370.64800000000002</v>
      </c>
      <c r="AN24" s="17">
        <v>506.26600000000002</v>
      </c>
      <c r="AO24" s="17"/>
      <c r="AP24" s="17"/>
    </row>
    <row r="25" spans="1:42" x14ac:dyDescent="0.35">
      <c r="A25" s="17">
        <v>636.92200000000003</v>
      </c>
      <c r="B25" s="17">
        <v>685.08399999999995</v>
      </c>
      <c r="C25" s="17">
        <v>639.28300000000002</v>
      </c>
      <c r="D25" s="17">
        <v>648.80700000000002</v>
      </c>
      <c r="E25" s="17">
        <v>692.26700000000005</v>
      </c>
      <c r="F25" s="17">
        <v>642.17999999999995</v>
      </c>
      <c r="G25" s="17">
        <v>823.72699999999998</v>
      </c>
      <c r="H25" s="17">
        <v>796.11800000000005</v>
      </c>
      <c r="I25" s="17">
        <v>586.14099999999996</v>
      </c>
      <c r="J25" s="17">
        <v>525.73900000000003</v>
      </c>
      <c r="K25" s="17">
        <v>676.61400000000003</v>
      </c>
      <c r="L25" s="17">
        <v>685.471</v>
      </c>
      <c r="M25" s="17">
        <v>595.11</v>
      </c>
      <c r="N25" s="17">
        <v>479.96300000000002</v>
      </c>
      <c r="O25" s="17">
        <v>684.42700000000002</v>
      </c>
      <c r="P25" s="17">
        <v>573.89599999999996</v>
      </c>
      <c r="Q25" s="17">
        <v>594.30799999999999</v>
      </c>
      <c r="R25" s="17">
        <v>798.42899999999997</v>
      </c>
      <c r="S25" s="17">
        <v>727.24900000000002</v>
      </c>
      <c r="T25" s="17">
        <v>670.54200000000003</v>
      </c>
      <c r="U25" s="17">
        <v>752.71</v>
      </c>
      <c r="V25" s="17">
        <v>645.27800000000002</v>
      </c>
      <c r="W25" s="17">
        <v>505.22899999999998</v>
      </c>
      <c r="X25" s="17">
        <v>747.76900000000001</v>
      </c>
      <c r="Y25" s="17">
        <v>683.80399999999997</v>
      </c>
      <c r="Z25" s="17">
        <v>765.98</v>
      </c>
      <c r="AA25" s="17">
        <v>587.82500000000005</v>
      </c>
      <c r="AB25" s="17">
        <v>737.73099999999999</v>
      </c>
      <c r="AC25" s="17">
        <v>696.38599999999997</v>
      </c>
      <c r="AD25" s="17">
        <v>566.47799999999995</v>
      </c>
      <c r="AE25" s="17">
        <v>742.76900000000001</v>
      </c>
      <c r="AF25" s="17">
        <v>695.24400000000003</v>
      </c>
      <c r="AG25" s="17">
        <v>680.61800000000005</v>
      </c>
      <c r="AH25" s="17">
        <v>711.36</v>
      </c>
      <c r="AI25" s="17">
        <v>605.11699999999996</v>
      </c>
      <c r="AJ25" s="17">
        <v>761.995</v>
      </c>
      <c r="AK25" s="17">
        <v>702.86400000000003</v>
      </c>
      <c r="AL25" s="17">
        <v>718.029</v>
      </c>
      <c r="AM25" s="17">
        <v>372.16699999999997</v>
      </c>
      <c r="AN25" s="17">
        <v>509.12</v>
      </c>
      <c r="AO25" s="17"/>
      <c r="AP25" s="17"/>
    </row>
    <row r="26" spans="1:42" x14ac:dyDescent="0.35">
      <c r="A26" s="17">
        <v>642.34799999999996</v>
      </c>
      <c r="B26" s="17">
        <v>690.81299999999999</v>
      </c>
      <c r="C26" s="17">
        <v>646.27700000000004</v>
      </c>
      <c r="D26" s="17">
        <v>664.8</v>
      </c>
      <c r="E26" s="17">
        <v>699.154</v>
      </c>
      <c r="F26" s="17">
        <v>653.721</v>
      </c>
      <c r="G26" s="17">
        <v>837.93499999999995</v>
      </c>
      <c r="H26" s="17">
        <v>805.19899999999996</v>
      </c>
      <c r="I26" s="17">
        <v>593.08199999999999</v>
      </c>
      <c r="J26" s="17">
        <v>532.30499999999995</v>
      </c>
      <c r="K26" s="17">
        <v>679.721</v>
      </c>
      <c r="L26" s="17">
        <v>693.673</v>
      </c>
      <c r="M26" s="17">
        <v>601.94399999999996</v>
      </c>
      <c r="N26" s="17">
        <v>493.11500000000001</v>
      </c>
      <c r="O26" s="17">
        <v>692.02200000000005</v>
      </c>
      <c r="P26" s="17">
        <v>595.54700000000003</v>
      </c>
      <c r="Q26" s="17">
        <v>595.24599999999998</v>
      </c>
      <c r="R26" s="17">
        <v>806.94500000000005</v>
      </c>
      <c r="S26" s="17">
        <v>738.04700000000003</v>
      </c>
      <c r="T26" s="17">
        <v>712.45399999999995</v>
      </c>
      <c r="U26" s="17">
        <v>754.72</v>
      </c>
      <c r="V26" s="17">
        <v>658.20699999999999</v>
      </c>
      <c r="W26" s="17">
        <v>514.24099999999999</v>
      </c>
      <c r="X26" s="17">
        <v>752.14099999999996</v>
      </c>
      <c r="Y26" s="17">
        <v>710.34500000000003</v>
      </c>
      <c r="Z26" s="17">
        <v>777.69500000000005</v>
      </c>
      <c r="AA26" s="17">
        <v>630.72500000000002</v>
      </c>
      <c r="AB26" s="17">
        <v>747.45100000000002</v>
      </c>
      <c r="AC26" s="17">
        <v>708.44799999999998</v>
      </c>
      <c r="AD26" s="17">
        <v>601.38199999999995</v>
      </c>
      <c r="AE26" s="17">
        <v>749.42499999999995</v>
      </c>
      <c r="AF26" s="17">
        <v>709.49599999999998</v>
      </c>
      <c r="AG26" s="17">
        <v>687.29</v>
      </c>
      <c r="AH26" s="17">
        <v>715.61300000000006</v>
      </c>
      <c r="AI26" s="17">
        <v>606.178</v>
      </c>
      <c r="AJ26" s="17">
        <v>766.495</v>
      </c>
      <c r="AK26" s="17">
        <v>722.50099999999998</v>
      </c>
      <c r="AL26" s="17">
        <v>719.49599999999998</v>
      </c>
      <c r="AM26" s="17">
        <v>381.65300000000002</v>
      </c>
      <c r="AN26" s="17">
        <v>516.68200000000002</v>
      </c>
      <c r="AO26" s="17"/>
      <c r="AP26" s="17"/>
    </row>
    <row r="27" spans="1:42" x14ac:dyDescent="0.35">
      <c r="A27" s="17">
        <v>651.17200000000003</v>
      </c>
      <c r="B27" s="17">
        <v>714.84500000000003</v>
      </c>
      <c r="C27" s="17">
        <v>663.39800000000002</v>
      </c>
      <c r="D27" s="17">
        <v>670.35299999999995</v>
      </c>
      <c r="E27" s="17">
        <v>701.74699999999996</v>
      </c>
      <c r="F27" s="17">
        <v>674.4</v>
      </c>
      <c r="G27" s="17">
        <v>839.51400000000001</v>
      </c>
      <c r="H27" s="17">
        <v>810.62599999999998</v>
      </c>
      <c r="I27" s="17">
        <v>594.14599999999996</v>
      </c>
      <c r="J27" s="17">
        <v>542.24400000000003</v>
      </c>
      <c r="K27" s="17">
        <v>685.65800000000002</v>
      </c>
      <c r="L27" s="17">
        <v>697.096</v>
      </c>
      <c r="M27" s="17">
        <v>629.928</v>
      </c>
      <c r="N27" s="17">
        <v>499.39699999999999</v>
      </c>
      <c r="O27" s="17">
        <v>719.12300000000005</v>
      </c>
      <c r="P27" s="17">
        <v>607.86400000000003</v>
      </c>
      <c r="Q27" s="17">
        <v>598.41300000000001</v>
      </c>
      <c r="R27" s="17">
        <v>809.26099999999997</v>
      </c>
      <c r="S27" s="17">
        <v>755.98400000000004</v>
      </c>
      <c r="T27" s="17">
        <v>746.71799999999996</v>
      </c>
      <c r="U27" s="17">
        <v>764.01300000000003</v>
      </c>
      <c r="V27" s="17">
        <v>701.12300000000005</v>
      </c>
      <c r="W27" s="17">
        <v>516.09</v>
      </c>
      <c r="X27" s="17">
        <v>806.67</v>
      </c>
      <c r="Y27" s="17">
        <v>748.51599999999996</v>
      </c>
      <c r="Z27" s="17">
        <v>792.24900000000002</v>
      </c>
      <c r="AA27" s="17">
        <v>641.92700000000002</v>
      </c>
      <c r="AB27" s="17">
        <v>750.03599999999994</v>
      </c>
      <c r="AC27" s="17">
        <v>725.39700000000005</v>
      </c>
      <c r="AD27" s="17">
        <v>640.70500000000004</v>
      </c>
      <c r="AE27" s="17">
        <v>750.16600000000005</v>
      </c>
      <c r="AF27" s="17">
        <v>720.92399999999998</v>
      </c>
      <c r="AG27" s="17">
        <v>698.68200000000002</v>
      </c>
      <c r="AH27" s="17">
        <v>748.56100000000004</v>
      </c>
      <c r="AI27" s="17">
        <v>609.58600000000001</v>
      </c>
      <c r="AJ27" s="17">
        <v>771.03499999999997</v>
      </c>
      <c r="AK27" s="17">
        <v>722.55799999999999</v>
      </c>
      <c r="AL27" s="17">
        <v>721.20500000000004</v>
      </c>
      <c r="AM27" s="17">
        <v>382.315</v>
      </c>
      <c r="AN27" s="17">
        <v>521.90499999999997</v>
      </c>
      <c r="AO27" s="17"/>
      <c r="AP27" s="17"/>
    </row>
    <row r="28" spans="1:42" x14ac:dyDescent="0.35">
      <c r="A28" s="17">
        <v>657.98400000000004</v>
      </c>
      <c r="B28" s="17">
        <v>718.37699999999995</v>
      </c>
      <c r="C28" s="17">
        <v>668.80399999999997</v>
      </c>
      <c r="D28" s="17">
        <v>670.79</v>
      </c>
      <c r="E28" s="17">
        <v>740.73800000000006</v>
      </c>
      <c r="F28" s="17">
        <v>703.80100000000004</v>
      </c>
      <c r="G28" s="17">
        <v>845.35</v>
      </c>
      <c r="H28" s="17">
        <v>817.44500000000005</v>
      </c>
      <c r="I28" s="17">
        <v>599.44600000000003</v>
      </c>
      <c r="J28" s="17">
        <v>550.34799999999996</v>
      </c>
      <c r="K28" s="17">
        <v>713.64099999999996</v>
      </c>
      <c r="L28" s="17">
        <v>725.32899999999995</v>
      </c>
      <c r="M28" s="17">
        <v>635.40899999999999</v>
      </c>
      <c r="N28" s="17">
        <v>540.6</v>
      </c>
      <c r="O28" s="17">
        <v>722.81100000000004</v>
      </c>
      <c r="P28" s="17">
        <v>616.08900000000006</v>
      </c>
      <c r="Q28" s="17">
        <v>603.26900000000001</v>
      </c>
      <c r="R28" s="17">
        <v>817.87</v>
      </c>
      <c r="S28" s="17">
        <v>774.40800000000002</v>
      </c>
      <c r="T28" s="17">
        <v>761.64700000000005</v>
      </c>
      <c r="U28" s="17">
        <v>766.26800000000003</v>
      </c>
      <c r="V28" s="17">
        <v>704.399</v>
      </c>
      <c r="W28" s="17">
        <v>523.66700000000003</v>
      </c>
      <c r="X28" s="17">
        <v>812.91300000000001</v>
      </c>
      <c r="Y28" s="17">
        <v>769.40499999999997</v>
      </c>
      <c r="Z28" s="17">
        <v>794.28899999999999</v>
      </c>
      <c r="AA28" s="17">
        <v>645.66899999999998</v>
      </c>
      <c r="AB28" s="17">
        <v>750.91300000000001</v>
      </c>
      <c r="AC28" s="17">
        <v>746.56299999999999</v>
      </c>
      <c r="AD28" s="17">
        <v>655.07500000000005</v>
      </c>
      <c r="AE28" s="17">
        <v>761.38499999999999</v>
      </c>
      <c r="AF28" s="17">
        <v>730.25099999999998</v>
      </c>
      <c r="AG28" s="17">
        <v>698.84199999999998</v>
      </c>
      <c r="AH28" s="17">
        <v>759.73400000000004</v>
      </c>
      <c r="AI28" s="17">
        <v>617.10599999999999</v>
      </c>
      <c r="AJ28" s="17">
        <v>771.39300000000003</v>
      </c>
      <c r="AK28" s="17">
        <v>724.37900000000002</v>
      </c>
      <c r="AL28" s="17">
        <v>723.85799999999995</v>
      </c>
      <c r="AM28" s="17">
        <v>414.86700000000002</v>
      </c>
      <c r="AN28" s="17">
        <v>522.54899999999998</v>
      </c>
      <c r="AO28" s="17"/>
      <c r="AP28" s="17"/>
    </row>
    <row r="29" spans="1:42" x14ac:dyDescent="0.35">
      <c r="A29" s="17">
        <v>681.81899999999996</v>
      </c>
      <c r="B29" s="17">
        <v>731.76199999999994</v>
      </c>
      <c r="C29" s="17">
        <v>672.32399999999996</v>
      </c>
      <c r="D29" s="17">
        <v>689.65200000000004</v>
      </c>
      <c r="E29" s="17">
        <v>756.68600000000004</v>
      </c>
      <c r="F29" s="17">
        <v>707.47400000000005</v>
      </c>
      <c r="G29" s="17">
        <v>854.12800000000004</v>
      </c>
      <c r="H29" s="17">
        <v>821.55399999999997</v>
      </c>
      <c r="I29" s="17">
        <v>611.39</v>
      </c>
      <c r="J29" s="17">
        <v>571.18299999999999</v>
      </c>
      <c r="K29" s="17">
        <v>714.35</v>
      </c>
      <c r="L29" s="17">
        <v>728.89200000000005</v>
      </c>
      <c r="M29" s="17">
        <v>654.70399999999995</v>
      </c>
      <c r="N29" s="17">
        <v>555.1</v>
      </c>
      <c r="O29" s="17">
        <v>725.08799999999997</v>
      </c>
      <c r="P29" s="17">
        <v>620.85599999999999</v>
      </c>
      <c r="Q29" s="17">
        <v>621.72299999999996</v>
      </c>
      <c r="R29" s="17">
        <v>823.971</v>
      </c>
      <c r="S29" s="17">
        <v>777.10900000000004</v>
      </c>
      <c r="T29" s="17">
        <v>762.57899999999995</v>
      </c>
      <c r="U29" s="17">
        <v>769.13400000000001</v>
      </c>
      <c r="V29" s="17">
        <v>717.50300000000004</v>
      </c>
      <c r="W29" s="17">
        <v>585.99599999999998</v>
      </c>
      <c r="X29" s="17">
        <v>822.803</v>
      </c>
      <c r="Y29" s="17">
        <v>769.48299999999995</v>
      </c>
      <c r="Z29" s="17">
        <v>809.298</v>
      </c>
      <c r="AA29" s="17">
        <v>664.54499999999996</v>
      </c>
      <c r="AB29" s="17">
        <v>768.58900000000006</v>
      </c>
      <c r="AC29" s="17">
        <v>777.16600000000005</v>
      </c>
      <c r="AD29" s="17">
        <v>656.93799999999999</v>
      </c>
      <c r="AE29" s="17">
        <v>782.03499999999997</v>
      </c>
      <c r="AF29" s="17">
        <v>741.62300000000005</v>
      </c>
      <c r="AG29" s="17">
        <v>743.428</v>
      </c>
      <c r="AH29" s="17">
        <v>771.55399999999997</v>
      </c>
      <c r="AI29" s="17">
        <v>625.36</v>
      </c>
      <c r="AJ29" s="17">
        <v>796.32299999999998</v>
      </c>
      <c r="AK29" s="17">
        <v>730.28899999999999</v>
      </c>
      <c r="AL29" s="17">
        <v>738.875</v>
      </c>
      <c r="AM29" s="17">
        <v>414.88499999999999</v>
      </c>
      <c r="AN29" s="17">
        <v>531.46400000000006</v>
      </c>
      <c r="AO29" s="17"/>
      <c r="AP29" s="17"/>
    </row>
    <row r="30" spans="1:42" x14ac:dyDescent="0.35">
      <c r="A30" s="17">
        <v>683.24400000000003</v>
      </c>
      <c r="B30" s="17">
        <v>742.13199999999995</v>
      </c>
      <c r="C30" s="17">
        <v>673.94299999999998</v>
      </c>
      <c r="D30" s="17">
        <v>696.39300000000003</v>
      </c>
      <c r="E30" s="17">
        <v>758.27499999999998</v>
      </c>
      <c r="F30" s="17">
        <v>732.26900000000001</v>
      </c>
      <c r="G30" s="17">
        <v>861.48900000000003</v>
      </c>
      <c r="H30" s="17">
        <v>821.78800000000001</v>
      </c>
      <c r="I30" s="17">
        <v>627.34900000000005</v>
      </c>
      <c r="J30" s="17">
        <v>610.76599999999996</v>
      </c>
      <c r="K30" s="17">
        <v>719.31</v>
      </c>
      <c r="L30" s="17">
        <v>729.86500000000001</v>
      </c>
      <c r="M30" s="17">
        <v>657.29899999999998</v>
      </c>
      <c r="N30" s="17">
        <v>561.39499999999998</v>
      </c>
      <c r="O30" s="17">
        <v>727.27700000000004</v>
      </c>
      <c r="P30" s="17">
        <v>631.07100000000003</v>
      </c>
      <c r="Q30" s="17">
        <v>626.27700000000004</v>
      </c>
      <c r="R30" s="17">
        <v>830.93399999999997</v>
      </c>
      <c r="S30" s="17">
        <v>782.29399999999998</v>
      </c>
      <c r="T30" s="17">
        <v>777.03200000000004</v>
      </c>
      <c r="U30" s="17">
        <v>771.60699999999997</v>
      </c>
      <c r="V30" s="17">
        <v>725.11099999999999</v>
      </c>
      <c r="W30" s="17">
        <v>607.73699999999997</v>
      </c>
      <c r="X30" s="17">
        <v>823.76300000000003</v>
      </c>
      <c r="Y30" s="17">
        <v>795.077</v>
      </c>
      <c r="Z30" s="17">
        <v>819.42700000000002</v>
      </c>
      <c r="AA30" s="17">
        <v>679.88</v>
      </c>
      <c r="AB30" s="17">
        <v>793.93399999999997</v>
      </c>
      <c r="AC30" s="17">
        <v>780.52700000000004</v>
      </c>
      <c r="AD30" s="17">
        <v>677.54300000000001</v>
      </c>
      <c r="AE30" s="17">
        <v>793.74699999999996</v>
      </c>
      <c r="AF30" s="17">
        <v>764.30499999999995</v>
      </c>
      <c r="AG30" s="17">
        <v>754.94600000000003</v>
      </c>
      <c r="AH30" s="17">
        <v>772.61099999999999</v>
      </c>
      <c r="AI30" s="17">
        <v>627.46</v>
      </c>
      <c r="AJ30" s="17">
        <v>799.15599999999995</v>
      </c>
      <c r="AK30" s="17">
        <v>731.66899999999998</v>
      </c>
      <c r="AL30" s="17">
        <v>747.82799999999997</v>
      </c>
      <c r="AM30" s="17">
        <v>434.36</v>
      </c>
      <c r="AN30" s="17">
        <v>536.70600000000002</v>
      </c>
      <c r="AO30" s="17"/>
      <c r="AP30" s="17"/>
    </row>
    <row r="31" spans="1:42" x14ac:dyDescent="0.35">
      <c r="A31" s="17">
        <v>690.471</v>
      </c>
      <c r="B31" s="17">
        <v>747.61599999999999</v>
      </c>
      <c r="C31" s="17">
        <v>679.029</v>
      </c>
      <c r="D31" s="17">
        <v>699.83600000000001</v>
      </c>
      <c r="E31" s="17">
        <v>772.29100000000005</v>
      </c>
      <c r="F31" s="17">
        <v>740.36</v>
      </c>
      <c r="G31" s="17">
        <v>863.10699999999997</v>
      </c>
      <c r="H31" s="17">
        <v>837.45899999999995</v>
      </c>
      <c r="I31" s="17">
        <v>630.03099999999995</v>
      </c>
      <c r="J31" s="17">
        <v>627.29399999999998</v>
      </c>
      <c r="K31" s="17">
        <v>724.23900000000003</v>
      </c>
      <c r="L31" s="17">
        <v>731.81299999999999</v>
      </c>
      <c r="M31" s="17">
        <v>660.47400000000005</v>
      </c>
      <c r="N31" s="17">
        <v>613.03700000000003</v>
      </c>
      <c r="O31" s="17">
        <v>727.52099999999996</v>
      </c>
      <c r="P31" s="17">
        <v>639.63499999999999</v>
      </c>
      <c r="Q31" s="17">
        <v>630.31899999999996</v>
      </c>
      <c r="R31" s="17">
        <v>832.74800000000005</v>
      </c>
      <c r="S31" s="17">
        <v>799.04499999999996</v>
      </c>
      <c r="T31" s="17">
        <v>778.79700000000003</v>
      </c>
      <c r="U31" s="17">
        <v>773.822</v>
      </c>
      <c r="V31" s="17">
        <v>726.08900000000006</v>
      </c>
      <c r="W31" s="17">
        <v>624.09299999999996</v>
      </c>
      <c r="X31" s="17">
        <v>827.33</v>
      </c>
      <c r="Y31" s="17">
        <v>797.36199999999997</v>
      </c>
      <c r="Z31" s="17">
        <v>826.9</v>
      </c>
      <c r="AA31" s="17">
        <v>688.19100000000003</v>
      </c>
      <c r="AB31" s="17">
        <v>797.32799999999997</v>
      </c>
      <c r="AC31" s="17">
        <v>798.06100000000004</v>
      </c>
      <c r="AD31" s="17">
        <v>683.09699999999998</v>
      </c>
      <c r="AE31" s="17">
        <v>806.654</v>
      </c>
      <c r="AF31" s="17">
        <v>772.39200000000005</v>
      </c>
      <c r="AG31" s="17">
        <v>764.101</v>
      </c>
      <c r="AH31" s="17">
        <v>784.62300000000005</v>
      </c>
      <c r="AI31" s="17">
        <v>635.98299999999995</v>
      </c>
      <c r="AJ31" s="17">
        <v>805.73500000000001</v>
      </c>
      <c r="AK31" s="17">
        <v>733.79</v>
      </c>
      <c r="AL31" s="17">
        <v>765.65099999999995</v>
      </c>
      <c r="AM31" s="17">
        <v>435.31599999999997</v>
      </c>
      <c r="AN31" s="17">
        <v>538.28800000000001</v>
      </c>
      <c r="AO31" s="17"/>
      <c r="AP31" s="17"/>
    </row>
    <row r="32" spans="1:42" x14ac:dyDescent="0.35">
      <c r="A32" s="17">
        <v>692.36699999999996</v>
      </c>
      <c r="B32" s="17">
        <v>762.09900000000005</v>
      </c>
      <c r="C32" s="17">
        <v>679.49099999999999</v>
      </c>
      <c r="D32" s="17">
        <v>717.70899999999995</v>
      </c>
      <c r="E32" s="17">
        <v>773.82100000000003</v>
      </c>
      <c r="F32" s="17">
        <v>744.87599999999998</v>
      </c>
      <c r="G32" s="17">
        <v>872.82500000000005</v>
      </c>
      <c r="H32" s="17">
        <v>838.94799999999998</v>
      </c>
      <c r="I32" s="17">
        <v>634.12900000000002</v>
      </c>
      <c r="J32" s="17">
        <v>628.06299999999999</v>
      </c>
      <c r="K32" s="17">
        <v>725.18600000000004</v>
      </c>
      <c r="L32" s="17">
        <v>737.81700000000001</v>
      </c>
      <c r="M32" s="17">
        <v>661.04700000000003</v>
      </c>
      <c r="N32" s="17">
        <v>639.50400000000002</v>
      </c>
      <c r="O32" s="17">
        <v>728.04100000000005</v>
      </c>
      <c r="P32" s="17">
        <v>674.38400000000001</v>
      </c>
      <c r="Q32" s="17">
        <v>641.346</v>
      </c>
      <c r="R32" s="17">
        <v>850.29200000000003</v>
      </c>
      <c r="S32" s="17">
        <v>815.23500000000001</v>
      </c>
      <c r="T32" s="17">
        <v>783.10900000000004</v>
      </c>
      <c r="U32" s="17">
        <v>779.904</v>
      </c>
      <c r="V32" s="17">
        <v>749.77599999999995</v>
      </c>
      <c r="W32" s="17">
        <v>662.33399999999995</v>
      </c>
      <c r="X32" s="17">
        <v>834.79</v>
      </c>
      <c r="Y32" s="17">
        <v>804.26300000000003</v>
      </c>
      <c r="Z32" s="17">
        <v>833.09500000000003</v>
      </c>
      <c r="AA32" s="17">
        <v>688.98099999999999</v>
      </c>
      <c r="AB32" s="17">
        <v>801.61099999999999</v>
      </c>
      <c r="AC32" s="17">
        <v>801.23299999999995</v>
      </c>
      <c r="AD32" s="17">
        <v>691.26900000000001</v>
      </c>
      <c r="AE32" s="17">
        <v>820.24900000000002</v>
      </c>
      <c r="AF32" s="17">
        <v>802.68399999999997</v>
      </c>
      <c r="AG32" s="17">
        <v>780.351</v>
      </c>
      <c r="AH32" s="17">
        <v>786.77499999999998</v>
      </c>
      <c r="AI32" s="17">
        <v>641.93899999999996</v>
      </c>
      <c r="AJ32" s="17">
        <v>810.05700000000002</v>
      </c>
      <c r="AK32" s="17">
        <v>761.721</v>
      </c>
      <c r="AL32" s="17">
        <v>766.80100000000004</v>
      </c>
      <c r="AM32" s="17">
        <v>440.21499999999997</v>
      </c>
      <c r="AN32" s="17">
        <v>546.41099999999994</v>
      </c>
      <c r="AO32" s="17"/>
      <c r="AP32" s="17"/>
    </row>
    <row r="33" spans="1:42" x14ac:dyDescent="0.35">
      <c r="A33" s="17">
        <v>692.70299999999997</v>
      </c>
      <c r="B33" s="17">
        <v>789.92200000000003</v>
      </c>
      <c r="C33" s="17">
        <v>698.721</v>
      </c>
      <c r="D33" s="17">
        <v>728.59500000000003</v>
      </c>
      <c r="E33" s="17">
        <v>781.79499999999996</v>
      </c>
      <c r="F33" s="17">
        <v>745.61599999999999</v>
      </c>
      <c r="G33" s="17">
        <v>874.06100000000004</v>
      </c>
      <c r="H33" s="17">
        <v>845.82600000000002</v>
      </c>
      <c r="I33" s="17">
        <v>646.30899999999997</v>
      </c>
      <c r="J33" s="17">
        <v>641.87599999999998</v>
      </c>
      <c r="K33" s="17">
        <v>742.06299999999999</v>
      </c>
      <c r="L33" s="17">
        <v>754.91300000000001</v>
      </c>
      <c r="M33" s="17">
        <v>666.31299999999999</v>
      </c>
      <c r="N33" s="17">
        <v>640.697</v>
      </c>
      <c r="O33" s="17">
        <v>765.63599999999997</v>
      </c>
      <c r="P33" s="17">
        <v>682.84799999999996</v>
      </c>
      <c r="Q33" s="17">
        <v>653.36400000000003</v>
      </c>
      <c r="R33" s="17">
        <v>867.803</v>
      </c>
      <c r="S33" s="17">
        <v>828.54399999999998</v>
      </c>
      <c r="T33" s="17">
        <v>809.50699999999995</v>
      </c>
      <c r="U33" s="17">
        <v>802.01</v>
      </c>
      <c r="V33" s="17">
        <v>759.81100000000004</v>
      </c>
      <c r="W33" s="17">
        <v>663.33799999999997</v>
      </c>
      <c r="X33" s="17">
        <v>840.36099999999999</v>
      </c>
      <c r="Y33" s="17">
        <v>811.49300000000005</v>
      </c>
      <c r="Z33" s="17">
        <v>861.10799999999995</v>
      </c>
      <c r="AA33" s="17">
        <v>693.82500000000005</v>
      </c>
      <c r="AB33" s="17">
        <v>806.73400000000004</v>
      </c>
      <c r="AC33" s="17">
        <v>802.26900000000001</v>
      </c>
      <c r="AD33" s="17">
        <v>709.79399999999998</v>
      </c>
      <c r="AE33" s="17">
        <v>823.27099999999996</v>
      </c>
      <c r="AF33" s="17">
        <v>804.88</v>
      </c>
      <c r="AG33" s="17">
        <v>789.07799999999997</v>
      </c>
      <c r="AH33" s="17">
        <v>795.46900000000005</v>
      </c>
      <c r="AI33" s="17">
        <v>650.05100000000004</v>
      </c>
      <c r="AJ33" s="17">
        <v>814.79</v>
      </c>
      <c r="AK33" s="17">
        <v>764.86599999999999</v>
      </c>
      <c r="AL33" s="17">
        <v>797.75300000000004</v>
      </c>
      <c r="AM33" s="17">
        <v>443.72899999999998</v>
      </c>
      <c r="AN33" s="17">
        <v>547.94200000000001</v>
      </c>
      <c r="AO33" s="17"/>
      <c r="AP33" s="17"/>
    </row>
    <row r="34" spans="1:42" x14ac:dyDescent="0.35">
      <c r="A34" s="17">
        <v>695.13199999999995</v>
      </c>
      <c r="B34" s="17">
        <v>792.18299999999999</v>
      </c>
      <c r="C34" s="17">
        <v>712.48699999999997</v>
      </c>
      <c r="D34" s="17">
        <v>733.61099999999999</v>
      </c>
      <c r="E34" s="17">
        <v>787.85500000000002</v>
      </c>
      <c r="F34" s="17">
        <v>746.69100000000003</v>
      </c>
      <c r="G34" s="17">
        <v>906.89400000000001</v>
      </c>
      <c r="H34" s="17">
        <v>862.88</v>
      </c>
      <c r="I34" s="17">
        <v>668.38499999999999</v>
      </c>
      <c r="J34" s="17">
        <v>654.62599999999998</v>
      </c>
      <c r="K34" s="17">
        <v>744.49300000000005</v>
      </c>
      <c r="L34" s="17">
        <v>786.80399999999997</v>
      </c>
      <c r="M34" s="17">
        <v>668.89400000000001</v>
      </c>
      <c r="N34" s="17">
        <v>651.51900000000001</v>
      </c>
      <c r="O34" s="17">
        <v>766.38499999999999</v>
      </c>
      <c r="P34" s="17">
        <v>684.64</v>
      </c>
      <c r="Q34" s="17">
        <v>663.53399999999999</v>
      </c>
      <c r="R34" s="17">
        <v>868.149</v>
      </c>
      <c r="S34" s="17">
        <v>847.83299999999997</v>
      </c>
      <c r="T34" s="17">
        <v>815.01099999999997</v>
      </c>
      <c r="U34" s="17">
        <v>811.30799999999999</v>
      </c>
      <c r="V34" s="17">
        <v>761.35900000000004</v>
      </c>
      <c r="W34" s="17">
        <v>680.02</v>
      </c>
      <c r="X34" s="17">
        <v>842.81899999999996</v>
      </c>
      <c r="Y34" s="17">
        <v>825.5</v>
      </c>
      <c r="Z34" s="17">
        <v>872.42899999999997</v>
      </c>
      <c r="AA34" s="17">
        <v>693.84</v>
      </c>
      <c r="AB34" s="17">
        <v>822.14099999999996</v>
      </c>
      <c r="AC34" s="17">
        <v>812.90200000000004</v>
      </c>
      <c r="AD34" s="17">
        <v>713.31100000000004</v>
      </c>
      <c r="AE34" s="17">
        <v>828.72799999999995</v>
      </c>
      <c r="AF34" s="17">
        <v>807.42600000000004</v>
      </c>
      <c r="AG34" s="17">
        <v>792.78099999999995</v>
      </c>
      <c r="AH34" s="17">
        <v>808.26700000000005</v>
      </c>
      <c r="AI34" s="17">
        <v>656.36599999999999</v>
      </c>
      <c r="AJ34" s="17">
        <v>815.37599999999998</v>
      </c>
      <c r="AK34" s="17">
        <v>775.35900000000004</v>
      </c>
      <c r="AL34" s="17">
        <v>812.49699999999996</v>
      </c>
      <c r="AM34" s="17">
        <v>444.22500000000002</v>
      </c>
      <c r="AN34" s="17">
        <v>548.67499999999995</v>
      </c>
      <c r="AO34" s="17"/>
      <c r="AP34" s="17"/>
    </row>
    <row r="35" spans="1:42" x14ac:dyDescent="0.35">
      <c r="A35" s="17">
        <v>697.38900000000001</v>
      </c>
      <c r="B35" s="17">
        <v>803.1</v>
      </c>
      <c r="C35" s="17">
        <v>715.39599999999996</v>
      </c>
      <c r="D35" s="17">
        <v>740.93700000000001</v>
      </c>
      <c r="E35" s="17">
        <v>799.09400000000005</v>
      </c>
      <c r="F35" s="17">
        <v>754.52200000000005</v>
      </c>
      <c r="G35" s="17">
        <v>918.60799999999995</v>
      </c>
      <c r="H35" s="17">
        <v>864.99199999999996</v>
      </c>
      <c r="I35" s="17">
        <v>672.59100000000001</v>
      </c>
      <c r="J35" s="17">
        <v>656.86900000000003</v>
      </c>
      <c r="K35" s="17">
        <v>745.27599999999995</v>
      </c>
      <c r="L35" s="17">
        <v>789.44399999999996</v>
      </c>
      <c r="M35" s="17">
        <v>669.61</v>
      </c>
      <c r="N35" s="17">
        <v>657.66099999999994</v>
      </c>
      <c r="O35" s="17">
        <v>775.73400000000004</v>
      </c>
      <c r="P35" s="17">
        <v>707.92899999999997</v>
      </c>
      <c r="Q35" s="17">
        <v>666.82100000000003</v>
      </c>
      <c r="R35" s="17">
        <v>870.45899999999995</v>
      </c>
      <c r="S35" s="17">
        <v>851.26</v>
      </c>
      <c r="T35" s="17">
        <v>838.67499999999995</v>
      </c>
      <c r="U35" s="17">
        <v>826.89</v>
      </c>
      <c r="V35" s="17">
        <v>763.89300000000003</v>
      </c>
      <c r="W35" s="17">
        <v>691.31200000000001</v>
      </c>
      <c r="X35" s="17">
        <v>850.42600000000004</v>
      </c>
      <c r="Y35" s="17">
        <v>828.226</v>
      </c>
      <c r="Z35" s="17">
        <v>886.24199999999996</v>
      </c>
      <c r="AA35" s="17">
        <v>712.41399999999999</v>
      </c>
      <c r="AB35" s="17">
        <v>839.66099999999994</v>
      </c>
      <c r="AC35" s="17">
        <v>820.24199999999996</v>
      </c>
      <c r="AD35" s="17">
        <v>718.28399999999999</v>
      </c>
      <c r="AE35" s="17">
        <v>829.11800000000005</v>
      </c>
      <c r="AF35" s="17">
        <v>812.10299999999995</v>
      </c>
      <c r="AG35" s="17">
        <v>793.58299999999997</v>
      </c>
      <c r="AH35" s="17">
        <v>809.53599999999994</v>
      </c>
      <c r="AI35" s="17">
        <v>666.63699999999994</v>
      </c>
      <c r="AJ35" s="17">
        <v>829.11199999999997</v>
      </c>
      <c r="AK35" s="17">
        <v>784.39</v>
      </c>
      <c r="AL35" s="17">
        <v>837.02599999999995</v>
      </c>
      <c r="AM35" s="17">
        <v>451.54</v>
      </c>
      <c r="AN35" s="17">
        <v>552.18899999999996</v>
      </c>
      <c r="AO35" s="17"/>
      <c r="AP35" s="17"/>
    </row>
    <row r="36" spans="1:42" x14ac:dyDescent="0.35">
      <c r="A36" s="17">
        <v>697.56399999999996</v>
      </c>
      <c r="B36" s="17">
        <v>809.346</v>
      </c>
      <c r="C36" s="17">
        <v>717.40499999999997</v>
      </c>
      <c r="D36" s="17">
        <v>754.93100000000004</v>
      </c>
      <c r="E36" s="17">
        <v>808.73199999999997</v>
      </c>
      <c r="F36" s="17">
        <v>757.67600000000004</v>
      </c>
      <c r="G36" s="17">
        <v>923.96199999999999</v>
      </c>
      <c r="H36" s="17">
        <v>869.24800000000005</v>
      </c>
      <c r="I36" s="17">
        <v>695.68399999999997</v>
      </c>
      <c r="J36" s="17">
        <v>675.428</v>
      </c>
      <c r="K36" s="17">
        <v>757.03499999999997</v>
      </c>
      <c r="L36" s="17">
        <v>795.02499999999998</v>
      </c>
      <c r="M36" s="17">
        <v>673.11800000000005</v>
      </c>
      <c r="N36" s="17">
        <v>661.66</v>
      </c>
      <c r="O36" s="17">
        <v>777.55200000000002</v>
      </c>
      <c r="P36" s="17">
        <v>720.61599999999999</v>
      </c>
      <c r="Q36" s="17">
        <v>676.88099999999997</v>
      </c>
      <c r="R36" s="17">
        <v>872.22500000000002</v>
      </c>
      <c r="S36" s="17">
        <v>856.50400000000002</v>
      </c>
      <c r="T36" s="17">
        <v>839.80799999999999</v>
      </c>
      <c r="U36" s="17">
        <v>835.37400000000002</v>
      </c>
      <c r="V36" s="17">
        <v>767.76700000000005</v>
      </c>
      <c r="W36" s="17">
        <v>713.14300000000003</v>
      </c>
      <c r="X36" s="17">
        <v>851.65700000000004</v>
      </c>
      <c r="Y36" s="17">
        <v>838.63699999999994</v>
      </c>
      <c r="Z36" s="17">
        <v>890.47900000000004</v>
      </c>
      <c r="AA36" s="17">
        <v>718.91200000000003</v>
      </c>
      <c r="AB36" s="17">
        <v>854.22699999999998</v>
      </c>
      <c r="AC36" s="17">
        <v>830.22199999999998</v>
      </c>
      <c r="AD36" s="17">
        <v>721.24900000000002</v>
      </c>
      <c r="AE36" s="17">
        <v>833.35400000000004</v>
      </c>
      <c r="AF36" s="17">
        <v>820.33600000000001</v>
      </c>
      <c r="AG36" s="17">
        <v>793.66499999999996</v>
      </c>
      <c r="AH36" s="17">
        <v>811.26300000000003</v>
      </c>
      <c r="AI36" s="17">
        <v>689.10699999999997</v>
      </c>
      <c r="AJ36" s="17">
        <v>832.85299999999995</v>
      </c>
      <c r="AK36" s="17">
        <v>799.35799999999995</v>
      </c>
      <c r="AL36" s="17">
        <v>841.51900000000001</v>
      </c>
      <c r="AM36" s="17">
        <v>452.35899999999998</v>
      </c>
      <c r="AN36" s="17">
        <v>554.303</v>
      </c>
      <c r="AO36" s="17"/>
      <c r="AP36" s="17"/>
    </row>
    <row r="37" spans="1:42" x14ac:dyDescent="0.35">
      <c r="A37" s="17">
        <v>703.70600000000002</v>
      </c>
      <c r="B37" s="17">
        <v>827.95399999999995</v>
      </c>
      <c r="C37" s="17">
        <v>718.08199999999999</v>
      </c>
      <c r="D37" s="17">
        <v>757.11699999999996</v>
      </c>
      <c r="E37" s="17">
        <v>816.73800000000006</v>
      </c>
      <c r="F37" s="17">
        <v>760.49800000000005</v>
      </c>
      <c r="G37" s="17">
        <v>928.86</v>
      </c>
      <c r="H37" s="17">
        <v>872.42899999999997</v>
      </c>
      <c r="I37" s="17">
        <v>703.16700000000003</v>
      </c>
      <c r="J37" s="17">
        <v>676.14400000000001</v>
      </c>
      <c r="K37" s="17">
        <v>766.54899999999998</v>
      </c>
      <c r="L37" s="17">
        <v>800.09199999999998</v>
      </c>
      <c r="M37" s="17">
        <v>674.99800000000005</v>
      </c>
      <c r="N37" s="17">
        <v>664.94399999999996</v>
      </c>
      <c r="O37" s="17">
        <v>825.94</v>
      </c>
      <c r="P37" s="17">
        <v>733.78099999999995</v>
      </c>
      <c r="Q37" s="17">
        <v>678.81200000000001</v>
      </c>
      <c r="R37" s="17">
        <v>880.00300000000004</v>
      </c>
      <c r="S37" s="17">
        <v>865.75199999999995</v>
      </c>
      <c r="T37" s="17">
        <v>849.24699999999996</v>
      </c>
      <c r="U37" s="17">
        <v>837.91700000000003</v>
      </c>
      <c r="V37" s="17">
        <v>781.35400000000004</v>
      </c>
      <c r="W37" s="17">
        <v>714.84500000000003</v>
      </c>
      <c r="X37" s="17">
        <v>852.53599999999994</v>
      </c>
      <c r="Y37" s="17">
        <v>846.995</v>
      </c>
      <c r="Z37" s="17">
        <v>900.45799999999997</v>
      </c>
      <c r="AA37" s="17">
        <v>725.56</v>
      </c>
      <c r="AB37" s="17">
        <v>881.72900000000004</v>
      </c>
      <c r="AC37" s="17">
        <v>833.87199999999996</v>
      </c>
      <c r="AD37" s="17">
        <v>729.89</v>
      </c>
      <c r="AE37" s="17">
        <v>856.99699999999996</v>
      </c>
      <c r="AF37" s="17">
        <v>836.28</v>
      </c>
      <c r="AG37" s="17">
        <v>799.66700000000003</v>
      </c>
      <c r="AH37" s="17">
        <v>812.54899999999998</v>
      </c>
      <c r="AI37" s="17">
        <v>695.83900000000006</v>
      </c>
      <c r="AJ37" s="17">
        <v>838.82600000000002</v>
      </c>
      <c r="AK37" s="17">
        <v>800.01099999999997</v>
      </c>
      <c r="AL37" s="17">
        <v>842.50900000000001</v>
      </c>
      <c r="AM37" s="17">
        <v>457.971</v>
      </c>
      <c r="AN37" s="17">
        <v>574.33699999999999</v>
      </c>
      <c r="AO37" s="17"/>
      <c r="AP37" s="17"/>
    </row>
    <row r="38" spans="1:42" x14ac:dyDescent="0.35">
      <c r="A38" s="17">
        <v>705.44799999999998</v>
      </c>
      <c r="B38" s="17">
        <v>830.995</v>
      </c>
      <c r="C38" s="17">
        <v>718.37599999999998</v>
      </c>
      <c r="D38" s="17">
        <v>758.78599999999994</v>
      </c>
      <c r="E38" s="17">
        <v>825.16899999999998</v>
      </c>
      <c r="F38" s="17">
        <v>785.37099999999998</v>
      </c>
      <c r="G38" s="17">
        <v>931.19100000000003</v>
      </c>
      <c r="H38" s="17">
        <v>884.50900000000001</v>
      </c>
      <c r="I38" s="17">
        <v>710.005</v>
      </c>
      <c r="J38" s="17">
        <v>697.45500000000004</v>
      </c>
      <c r="K38" s="17">
        <v>770.96600000000001</v>
      </c>
      <c r="L38" s="17">
        <v>810.30100000000004</v>
      </c>
      <c r="M38" s="17">
        <v>675.03800000000001</v>
      </c>
      <c r="N38" s="17">
        <v>667.58100000000002</v>
      </c>
      <c r="O38" s="17">
        <v>826.58199999999999</v>
      </c>
      <c r="P38" s="17">
        <v>746.30200000000002</v>
      </c>
      <c r="Q38" s="17">
        <v>701.649</v>
      </c>
      <c r="R38" s="17">
        <v>882.322</v>
      </c>
      <c r="S38" s="17">
        <v>868.04200000000003</v>
      </c>
      <c r="T38" s="17">
        <v>853.15499999999997</v>
      </c>
      <c r="U38" s="17">
        <v>847.58299999999997</v>
      </c>
      <c r="V38" s="17">
        <v>784.15899999999999</v>
      </c>
      <c r="W38" s="17">
        <v>727.01400000000001</v>
      </c>
      <c r="X38" s="17">
        <v>861.67200000000003</v>
      </c>
      <c r="Y38" s="17">
        <v>849.428</v>
      </c>
      <c r="Z38" s="17">
        <v>914.63900000000001</v>
      </c>
      <c r="AA38" s="17">
        <v>729.69100000000003</v>
      </c>
      <c r="AB38" s="17">
        <v>887.82399999999996</v>
      </c>
      <c r="AC38" s="17">
        <v>837.596</v>
      </c>
      <c r="AD38" s="17">
        <v>735.76599999999996</v>
      </c>
      <c r="AE38" s="17">
        <v>866.93499999999995</v>
      </c>
      <c r="AF38" s="17">
        <v>837.44399999999996</v>
      </c>
      <c r="AG38" s="17">
        <v>806.125</v>
      </c>
      <c r="AH38" s="17">
        <v>819.16</v>
      </c>
      <c r="AI38" s="17">
        <v>696.81899999999996</v>
      </c>
      <c r="AJ38" s="17">
        <v>844.41200000000003</v>
      </c>
      <c r="AK38" s="17">
        <v>802.745</v>
      </c>
      <c r="AL38" s="17">
        <v>848.43399999999997</v>
      </c>
      <c r="AM38" s="17">
        <v>463.51499999999999</v>
      </c>
      <c r="AN38" s="17">
        <v>577.28</v>
      </c>
      <c r="AO38" s="17"/>
      <c r="AP38" s="17"/>
    </row>
    <row r="39" spans="1:42" x14ac:dyDescent="0.35">
      <c r="A39" s="17">
        <v>706.26400000000001</v>
      </c>
      <c r="B39" s="17">
        <v>838.77300000000002</v>
      </c>
      <c r="C39" s="17">
        <v>727.98299999999995</v>
      </c>
      <c r="D39" s="17">
        <v>789.40599999999995</v>
      </c>
      <c r="E39" s="17">
        <v>828.02300000000002</v>
      </c>
      <c r="F39" s="17">
        <v>787.14200000000005</v>
      </c>
      <c r="G39" s="17">
        <v>931.36099999999999</v>
      </c>
      <c r="H39" s="17">
        <v>918.471</v>
      </c>
      <c r="I39" s="17">
        <v>724.41499999999996</v>
      </c>
      <c r="J39" s="17">
        <v>718.65700000000004</v>
      </c>
      <c r="K39" s="17">
        <v>774.35799999999995</v>
      </c>
      <c r="L39" s="17">
        <v>818.36699999999996</v>
      </c>
      <c r="M39" s="17">
        <v>690.46500000000003</v>
      </c>
      <c r="N39" s="17">
        <v>670.88400000000001</v>
      </c>
      <c r="O39" s="17">
        <v>831.95399999999995</v>
      </c>
      <c r="P39" s="17">
        <v>754.53899999999999</v>
      </c>
      <c r="Q39" s="17">
        <v>707.55100000000004</v>
      </c>
      <c r="R39" s="17">
        <v>888.80100000000004</v>
      </c>
      <c r="S39" s="17">
        <v>869.86400000000003</v>
      </c>
      <c r="T39" s="17">
        <v>861.20399999999995</v>
      </c>
      <c r="U39" s="17">
        <v>868.19600000000003</v>
      </c>
      <c r="V39" s="17">
        <v>794.41</v>
      </c>
      <c r="W39" s="17">
        <v>750.25300000000004</v>
      </c>
      <c r="X39" s="17">
        <v>866.70299999999997</v>
      </c>
      <c r="Y39" s="17">
        <v>851.28300000000002</v>
      </c>
      <c r="Z39" s="17">
        <v>915.81200000000001</v>
      </c>
      <c r="AA39" s="17">
        <v>736.89700000000005</v>
      </c>
      <c r="AB39" s="17">
        <v>907.73900000000003</v>
      </c>
      <c r="AC39" s="17">
        <v>839.83799999999997</v>
      </c>
      <c r="AD39" s="17">
        <v>741.72299999999996</v>
      </c>
      <c r="AE39" s="17">
        <v>890.41600000000005</v>
      </c>
      <c r="AF39" s="17">
        <v>840.85900000000004</v>
      </c>
      <c r="AG39" s="17">
        <v>812.32899999999995</v>
      </c>
      <c r="AH39" s="17">
        <v>820.09299999999996</v>
      </c>
      <c r="AI39" s="17">
        <v>697.14</v>
      </c>
      <c r="AJ39" s="17">
        <v>845.83</v>
      </c>
      <c r="AK39" s="17">
        <v>810.79399999999998</v>
      </c>
      <c r="AL39" s="17">
        <v>850.54899999999998</v>
      </c>
      <c r="AM39" s="17">
        <v>469.09300000000002</v>
      </c>
      <c r="AN39" s="17">
        <v>584.99599999999998</v>
      </c>
      <c r="AO39" s="17"/>
      <c r="AP39" s="17"/>
    </row>
    <row r="40" spans="1:42" x14ac:dyDescent="0.35">
      <c r="A40" s="17">
        <v>719.47400000000005</v>
      </c>
      <c r="B40" s="17">
        <v>842.19799999999998</v>
      </c>
      <c r="C40" s="17">
        <v>738.59199999999998</v>
      </c>
      <c r="D40" s="17">
        <v>790.15300000000002</v>
      </c>
      <c r="E40" s="17">
        <v>828.88</v>
      </c>
      <c r="F40" s="17">
        <v>818.41300000000001</v>
      </c>
      <c r="G40" s="17">
        <v>932.46699999999998</v>
      </c>
      <c r="H40" s="17">
        <v>921.38599999999997</v>
      </c>
      <c r="I40" s="17">
        <v>725.39800000000002</v>
      </c>
      <c r="J40" s="17">
        <v>721.93499999999995</v>
      </c>
      <c r="K40" s="17">
        <v>779.37199999999996</v>
      </c>
      <c r="L40" s="17">
        <v>824.86199999999997</v>
      </c>
      <c r="M40" s="17">
        <v>692.61</v>
      </c>
      <c r="N40" s="17">
        <v>674.34500000000003</v>
      </c>
      <c r="O40" s="17">
        <v>838.01700000000005</v>
      </c>
      <c r="P40" s="17">
        <v>762.74800000000005</v>
      </c>
      <c r="Q40" s="17">
        <v>719.59299999999996</v>
      </c>
      <c r="R40" s="17">
        <v>892.44</v>
      </c>
      <c r="S40" s="17">
        <v>870.14099999999996</v>
      </c>
      <c r="T40" s="17">
        <v>870.173</v>
      </c>
      <c r="U40" s="17">
        <v>874.70600000000002</v>
      </c>
      <c r="V40" s="17">
        <v>796.75900000000001</v>
      </c>
      <c r="W40" s="17">
        <v>761.82</v>
      </c>
      <c r="X40" s="17">
        <v>867.43700000000001</v>
      </c>
      <c r="Y40" s="17">
        <v>857.822</v>
      </c>
      <c r="Z40" s="17">
        <v>924.92600000000004</v>
      </c>
      <c r="AA40" s="17">
        <v>745.52800000000002</v>
      </c>
      <c r="AB40" s="17">
        <v>907.91300000000001</v>
      </c>
      <c r="AC40" s="17">
        <v>849.27800000000002</v>
      </c>
      <c r="AD40" s="17">
        <v>748.39700000000005</v>
      </c>
      <c r="AE40" s="17">
        <v>909.45699999999999</v>
      </c>
      <c r="AF40" s="17">
        <v>845.178</v>
      </c>
      <c r="AG40" s="17">
        <v>816.78899999999999</v>
      </c>
      <c r="AH40" s="17">
        <v>822.19799999999998</v>
      </c>
      <c r="AI40" s="17">
        <v>723.173</v>
      </c>
      <c r="AJ40" s="17">
        <v>852.38199999999995</v>
      </c>
      <c r="AK40" s="17">
        <v>817.73699999999997</v>
      </c>
      <c r="AL40" s="17">
        <v>851.8</v>
      </c>
      <c r="AM40" s="17">
        <v>477.8</v>
      </c>
      <c r="AN40" s="17">
        <v>587.23</v>
      </c>
      <c r="AO40" s="17"/>
      <c r="AP40" s="17"/>
    </row>
    <row r="41" spans="1:42" x14ac:dyDescent="0.35">
      <c r="A41" s="17">
        <v>728.73</v>
      </c>
      <c r="B41" s="17">
        <v>842.78300000000002</v>
      </c>
      <c r="C41" s="17">
        <v>743.51700000000005</v>
      </c>
      <c r="D41" s="17">
        <v>797.63199999999995</v>
      </c>
      <c r="E41" s="17">
        <v>832.14499999999998</v>
      </c>
      <c r="F41" s="17">
        <v>818.44500000000005</v>
      </c>
      <c r="G41" s="17">
        <v>943.73699999999997</v>
      </c>
      <c r="H41" s="17">
        <v>927.07399999999996</v>
      </c>
      <c r="I41" s="17">
        <v>733.07100000000003</v>
      </c>
      <c r="J41" s="17">
        <v>746.46799999999996</v>
      </c>
      <c r="K41" s="17">
        <v>787.101</v>
      </c>
      <c r="L41" s="17">
        <v>836.77200000000005</v>
      </c>
      <c r="M41" s="17">
        <v>698.87</v>
      </c>
      <c r="N41" s="17">
        <v>683.24800000000005</v>
      </c>
      <c r="O41" s="17">
        <v>859.74800000000005</v>
      </c>
      <c r="P41" s="17">
        <v>765.62800000000004</v>
      </c>
      <c r="Q41" s="17">
        <v>721.75099999999998</v>
      </c>
      <c r="R41" s="17">
        <v>899.05399999999997</v>
      </c>
      <c r="S41" s="17">
        <v>875.57500000000005</v>
      </c>
      <c r="T41" s="17">
        <v>875.86900000000003</v>
      </c>
      <c r="U41" s="17">
        <v>881.77200000000005</v>
      </c>
      <c r="V41" s="17">
        <v>798.41899999999998</v>
      </c>
      <c r="W41" s="17">
        <v>766.55399999999997</v>
      </c>
      <c r="X41" s="17">
        <v>873.38599999999997</v>
      </c>
      <c r="Y41" s="17">
        <v>861.04</v>
      </c>
      <c r="Z41" s="17">
        <v>931.02800000000002</v>
      </c>
      <c r="AA41" s="17">
        <v>747.78</v>
      </c>
      <c r="AB41" s="17">
        <v>915.65200000000004</v>
      </c>
      <c r="AC41" s="17">
        <v>850.35799999999995</v>
      </c>
      <c r="AD41" s="17">
        <v>763.05499999999995</v>
      </c>
      <c r="AE41" s="17">
        <v>916.96500000000003</v>
      </c>
      <c r="AF41" s="17">
        <v>846.53</v>
      </c>
      <c r="AG41" s="17">
        <v>820.44600000000003</v>
      </c>
      <c r="AH41" s="17">
        <v>832.04700000000003</v>
      </c>
      <c r="AI41" s="17">
        <v>723.38400000000001</v>
      </c>
      <c r="AJ41" s="17">
        <v>854.29399999999998</v>
      </c>
      <c r="AK41" s="17">
        <v>824.346</v>
      </c>
      <c r="AL41" s="17">
        <v>863.96400000000006</v>
      </c>
      <c r="AM41" s="17">
        <v>506.875</v>
      </c>
      <c r="AN41" s="17">
        <v>602.08500000000004</v>
      </c>
      <c r="AO41" s="17"/>
      <c r="AP41" s="17"/>
    </row>
    <row r="42" spans="1:42" x14ac:dyDescent="0.35">
      <c r="A42" s="17">
        <v>731.33399999999995</v>
      </c>
      <c r="B42" s="17">
        <v>848.31899999999996</v>
      </c>
      <c r="C42" s="17">
        <v>745.09900000000005</v>
      </c>
      <c r="D42" s="17">
        <v>811.78200000000004</v>
      </c>
      <c r="E42" s="17">
        <v>832.49699999999996</v>
      </c>
      <c r="F42" s="17">
        <v>822.67200000000003</v>
      </c>
      <c r="G42" s="17">
        <v>944.09799999999996</v>
      </c>
      <c r="H42" s="17">
        <v>928.74699999999996</v>
      </c>
      <c r="I42" s="17">
        <v>733.48500000000001</v>
      </c>
      <c r="J42" s="17">
        <v>748.44600000000003</v>
      </c>
      <c r="K42" s="17">
        <v>792.625</v>
      </c>
      <c r="L42" s="17">
        <v>837.44</v>
      </c>
      <c r="M42" s="17">
        <v>700.03</v>
      </c>
      <c r="N42" s="17">
        <v>699.19399999999996</v>
      </c>
      <c r="O42" s="17">
        <v>859.94100000000003</v>
      </c>
      <c r="P42" s="17">
        <v>772.56399999999996</v>
      </c>
      <c r="Q42" s="17">
        <v>734.44899999999996</v>
      </c>
      <c r="R42" s="17">
        <v>905.88400000000001</v>
      </c>
      <c r="S42" s="17">
        <v>876.67100000000005</v>
      </c>
      <c r="T42" s="17">
        <v>919.41200000000003</v>
      </c>
      <c r="U42" s="17">
        <v>888.56</v>
      </c>
      <c r="V42" s="17">
        <v>842.52800000000002</v>
      </c>
      <c r="W42" s="17">
        <v>769.60299999999995</v>
      </c>
      <c r="X42" s="17">
        <v>880.14700000000005</v>
      </c>
      <c r="Y42" s="17">
        <v>861.23400000000004</v>
      </c>
      <c r="Z42" s="17">
        <v>932.91399999999999</v>
      </c>
      <c r="AA42" s="17">
        <v>749.42100000000005</v>
      </c>
      <c r="AB42" s="17">
        <v>916.43499999999995</v>
      </c>
      <c r="AC42" s="17">
        <v>868.47199999999998</v>
      </c>
      <c r="AD42" s="17">
        <v>768.78</v>
      </c>
      <c r="AE42" s="17">
        <v>931.41800000000001</v>
      </c>
      <c r="AF42" s="17">
        <v>854.38699999999994</v>
      </c>
      <c r="AG42" s="17">
        <v>821.90099999999995</v>
      </c>
      <c r="AH42" s="17">
        <v>833.58100000000002</v>
      </c>
      <c r="AI42" s="17">
        <v>727.88499999999999</v>
      </c>
      <c r="AJ42" s="17">
        <v>854.95600000000002</v>
      </c>
      <c r="AK42" s="17">
        <v>832.65499999999997</v>
      </c>
      <c r="AL42" s="17">
        <v>875.59100000000001</v>
      </c>
      <c r="AM42" s="17">
        <v>516.66</v>
      </c>
      <c r="AN42" s="17">
        <v>617.91399999999999</v>
      </c>
      <c r="AO42" s="17"/>
      <c r="AP42" s="17"/>
    </row>
    <row r="43" spans="1:42" x14ac:dyDescent="0.35">
      <c r="A43" s="17">
        <v>737.29399999999998</v>
      </c>
      <c r="B43" s="17">
        <v>850.827</v>
      </c>
      <c r="C43" s="17">
        <v>748.22900000000004</v>
      </c>
      <c r="D43" s="17">
        <v>820.33600000000001</v>
      </c>
      <c r="E43" s="17">
        <v>835.92100000000005</v>
      </c>
      <c r="F43" s="17">
        <v>831.46199999999999</v>
      </c>
      <c r="G43" s="17">
        <v>950.15599999999995</v>
      </c>
      <c r="H43" s="17">
        <v>928.76599999999996</v>
      </c>
      <c r="I43" s="17">
        <v>735.63800000000003</v>
      </c>
      <c r="J43" s="17">
        <v>750.5</v>
      </c>
      <c r="K43" s="17">
        <v>807.58</v>
      </c>
      <c r="L43" s="17">
        <v>850.24400000000003</v>
      </c>
      <c r="M43" s="17">
        <v>700.221</v>
      </c>
      <c r="N43" s="17">
        <v>704.29600000000005</v>
      </c>
      <c r="O43" s="17">
        <v>878.02099999999996</v>
      </c>
      <c r="P43" s="17">
        <v>790.33799999999997</v>
      </c>
      <c r="Q43" s="17">
        <v>742.96100000000001</v>
      </c>
      <c r="R43" s="17">
        <v>930.19899999999996</v>
      </c>
      <c r="S43" s="17">
        <v>877.37099999999998</v>
      </c>
      <c r="T43" s="17">
        <v>922.59299999999996</v>
      </c>
      <c r="U43" s="17">
        <v>900.69500000000005</v>
      </c>
      <c r="V43" s="17">
        <v>843.14</v>
      </c>
      <c r="W43" s="17">
        <v>773.61800000000005</v>
      </c>
      <c r="X43" s="17">
        <v>890.17899999999997</v>
      </c>
      <c r="Y43" s="17">
        <v>873.351</v>
      </c>
      <c r="Z43" s="17">
        <v>933.06299999999999</v>
      </c>
      <c r="AA43" s="17">
        <v>756.81100000000004</v>
      </c>
      <c r="AB43" s="17">
        <v>918.58199999999999</v>
      </c>
      <c r="AC43" s="17">
        <v>879.28899999999999</v>
      </c>
      <c r="AD43" s="17">
        <v>790.99</v>
      </c>
      <c r="AE43" s="17">
        <v>941.17700000000002</v>
      </c>
      <c r="AF43" s="17">
        <v>855.40300000000002</v>
      </c>
      <c r="AG43" s="17">
        <v>823.84</v>
      </c>
      <c r="AH43" s="17">
        <v>844.87699999999995</v>
      </c>
      <c r="AI43" s="17">
        <v>732.25099999999998</v>
      </c>
      <c r="AJ43" s="17">
        <v>866.79899999999998</v>
      </c>
      <c r="AK43" s="17">
        <v>839.726</v>
      </c>
      <c r="AL43" s="17">
        <v>881.10299999999995</v>
      </c>
      <c r="AM43" s="17">
        <v>524.15700000000004</v>
      </c>
      <c r="AN43" s="17">
        <v>638.71</v>
      </c>
      <c r="AO43" s="17"/>
      <c r="AP43" s="17"/>
    </row>
    <row r="44" spans="1:42" x14ac:dyDescent="0.35">
      <c r="A44" s="17">
        <v>741.73500000000001</v>
      </c>
      <c r="B44" s="17">
        <v>854.36900000000003</v>
      </c>
      <c r="C44" s="17">
        <v>749.029</v>
      </c>
      <c r="D44" s="17">
        <v>822.18100000000004</v>
      </c>
      <c r="E44" s="17">
        <v>842.58799999999997</v>
      </c>
      <c r="F44" s="17">
        <v>832.99199999999996</v>
      </c>
      <c r="G44" s="17">
        <v>953.87599999999998</v>
      </c>
      <c r="H44" s="17">
        <v>930.39200000000005</v>
      </c>
      <c r="I44" s="17">
        <v>738.85500000000002</v>
      </c>
      <c r="J44" s="17">
        <v>750.97699999999998</v>
      </c>
      <c r="K44" s="17">
        <v>830.78800000000001</v>
      </c>
      <c r="L44" s="17">
        <v>852.28</v>
      </c>
      <c r="M44" s="17">
        <v>727.54</v>
      </c>
      <c r="N44" s="17">
        <v>720.15599999999995</v>
      </c>
      <c r="O44" s="17">
        <v>878.23400000000004</v>
      </c>
      <c r="P44" s="17">
        <v>793.32899999999995</v>
      </c>
      <c r="Q44" s="17">
        <v>743.21400000000006</v>
      </c>
      <c r="R44" s="17">
        <v>931.43600000000004</v>
      </c>
      <c r="S44" s="17">
        <v>886.73800000000006</v>
      </c>
      <c r="T44" s="17">
        <v>924.39599999999996</v>
      </c>
      <c r="U44" s="17">
        <v>902.74300000000005</v>
      </c>
      <c r="V44" s="17">
        <v>843.577</v>
      </c>
      <c r="W44" s="17">
        <v>781.71600000000001</v>
      </c>
      <c r="X44" s="17">
        <v>894.38800000000003</v>
      </c>
      <c r="Y44" s="17">
        <v>876.55899999999997</v>
      </c>
      <c r="Z44" s="17">
        <v>976.19500000000005</v>
      </c>
      <c r="AA44" s="17">
        <v>761.14700000000005</v>
      </c>
      <c r="AB44" s="17">
        <v>925.14099999999996</v>
      </c>
      <c r="AC44" s="17">
        <v>887.70600000000002</v>
      </c>
      <c r="AD44" s="17">
        <v>809.71900000000005</v>
      </c>
      <c r="AE44" s="17">
        <v>949.97900000000004</v>
      </c>
      <c r="AF44" s="17">
        <v>870.23800000000006</v>
      </c>
      <c r="AG44" s="17">
        <v>833.048</v>
      </c>
      <c r="AH44" s="17">
        <v>845.77200000000005</v>
      </c>
      <c r="AI44" s="17">
        <v>736.18100000000004</v>
      </c>
      <c r="AJ44" s="17">
        <v>868.54700000000003</v>
      </c>
      <c r="AK44" s="17">
        <v>849.23699999999997</v>
      </c>
      <c r="AL44" s="17">
        <v>886.91800000000001</v>
      </c>
      <c r="AM44" s="17">
        <v>525.55200000000002</v>
      </c>
      <c r="AN44" s="17">
        <v>638.77</v>
      </c>
      <c r="AO44" s="17"/>
      <c r="AP44" s="17"/>
    </row>
    <row r="45" spans="1:42" x14ac:dyDescent="0.35">
      <c r="A45" s="17">
        <v>744.00199999999995</v>
      </c>
      <c r="B45" s="17">
        <v>856.95299999999997</v>
      </c>
      <c r="C45" s="17">
        <v>774.67899999999997</v>
      </c>
      <c r="D45" s="17">
        <v>846.05100000000004</v>
      </c>
      <c r="E45" s="17">
        <v>862.82500000000005</v>
      </c>
      <c r="F45" s="17">
        <v>855.31700000000001</v>
      </c>
      <c r="G45" s="17">
        <v>959.07299999999998</v>
      </c>
      <c r="H45" s="17">
        <v>944.42499999999995</v>
      </c>
      <c r="I45" s="17">
        <v>752.10199999999998</v>
      </c>
      <c r="J45" s="17">
        <v>760.15</v>
      </c>
      <c r="K45" s="17">
        <v>831.42499999999995</v>
      </c>
      <c r="L45" s="17">
        <v>852.77200000000005</v>
      </c>
      <c r="M45" s="17">
        <v>728.26</v>
      </c>
      <c r="N45" s="17">
        <v>722.65899999999999</v>
      </c>
      <c r="O45" s="17">
        <v>889.625</v>
      </c>
      <c r="P45" s="17">
        <v>810.95799999999997</v>
      </c>
      <c r="Q45" s="17">
        <v>750.846</v>
      </c>
      <c r="R45" s="17">
        <v>934.78399999999999</v>
      </c>
      <c r="S45" s="17">
        <v>890.43700000000001</v>
      </c>
      <c r="T45" s="17">
        <v>931.36900000000003</v>
      </c>
      <c r="U45" s="17">
        <v>906.30200000000002</v>
      </c>
      <c r="V45" s="17">
        <v>849.82399999999996</v>
      </c>
      <c r="W45" s="17">
        <v>783.41399999999999</v>
      </c>
      <c r="X45" s="17">
        <v>894.85400000000004</v>
      </c>
      <c r="Y45" s="17">
        <v>885.48599999999999</v>
      </c>
      <c r="Z45" s="17">
        <v>992.02200000000005</v>
      </c>
      <c r="AA45" s="17">
        <v>763.54700000000003</v>
      </c>
      <c r="AB45" s="17">
        <v>932.53099999999995</v>
      </c>
      <c r="AC45" s="17">
        <v>889.32100000000003</v>
      </c>
      <c r="AD45" s="17">
        <v>819.21500000000003</v>
      </c>
      <c r="AE45" s="17">
        <v>956.279</v>
      </c>
      <c r="AF45" s="17">
        <v>873.60500000000002</v>
      </c>
      <c r="AG45" s="17">
        <v>839.78099999999995</v>
      </c>
      <c r="AH45" s="17">
        <v>853.90700000000004</v>
      </c>
      <c r="AI45" s="17">
        <v>738.34199999999998</v>
      </c>
      <c r="AJ45" s="17">
        <v>879.06899999999996</v>
      </c>
      <c r="AK45" s="17">
        <v>852.18200000000002</v>
      </c>
      <c r="AL45" s="17">
        <v>887.68</v>
      </c>
      <c r="AM45" s="17">
        <v>526.71799999999996</v>
      </c>
      <c r="AN45" s="17">
        <v>641.05999999999995</v>
      </c>
      <c r="AO45" s="17"/>
      <c r="AP45" s="17"/>
    </row>
    <row r="46" spans="1:42" x14ac:dyDescent="0.35">
      <c r="A46" s="17">
        <v>747.29200000000003</v>
      </c>
      <c r="B46" s="17">
        <v>865.38599999999997</v>
      </c>
      <c r="C46" s="17">
        <v>778.37400000000002</v>
      </c>
      <c r="D46" s="17">
        <v>849.00099999999998</v>
      </c>
      <c r="E46" s="17">
        <v>863.70799999999997</v>
      </c>
      <c r="F46" s="17">
        <v>861.72299999999996</v>
      </c>
      <c r="G46" s="17">
        <v>973.27200000000005</v>
      </c>
      <c r="H46" s="17">
        <v>947.20299999999997</v>
      </c>
      <c r="I46" s="17">
        <v>765.31899999999996</v>
      </c>
      <c r="J46" s="17">
        <v>760.68899999999996</v>
      </c>
      <c r="K46" s="17">
        <v>836.35599999999999</v>
      </c>
      <c r="L46" s="17">
        <v>856.29</v>
      </c>
      <c r="M46" s="17">
        <v>733.245</v>
      </c>
      <c r="N46" s="17">
        <v>767.43899999999996</v>
      </c>
      <c r="O46" s="17">
        <v>889.99400000000003</v>
      </c>
      <c r="P46" s="17">
        <v>816.62</v>
      </c>
      <c r="Q46" s="17">
        <v>756.13300000000004</v>
      </c>
      <c r="R46" s="17">
        <v>945.36800000000005</v>
      </c>
      <c r="S46" s="17">
        <v>890.94899999999996</v>
      </c>
      <c r="T46" s="17">
        <v>936.15099999999995</v>
      </c>
      <c r="U46" s="17">
        <v>908.14700000000005</v>
      </c>
      <c r="V46" s="17">
        <v>862.221</v>
      </c>
      <c r="W46" s="17">
        <v>785.24900000000002</v>
      </c>
      <c r="X46" s="17">
        <v>895.65499999999997</v>
      </c>
      <c r="Y46" s="17">
        <v>894.90899999999999</v>
      </c>
      <c r="Z46" s="17">
        <v>993.20899999999995</v>
      </c>
      <c r="AA46" s="17">
        <v>769.702</v>
      </c>
      <c r="AB46" s="17">
        <v>935.04100000000005</v>
      </c>
      <c r="AC46" s="17">
        <v>891.84</v>
      </c>
      <c r="AD46" s="17">
        <v>820.27099999999996</v>
      </c>
      <c r="AE46" s="17">
        <v>957.14499999999998</v>
      </c>
      <c r="AF46" s="17">
        <v>878.41</v>
      </c>
      <c r="AG46" s="17">
        <v>840.32899999999995</v>
      </c>
      <c r="AH46" s="17">
        <v>861.53899999999999</v>
      </c>
      <c r="AI46" s="17">
        <v>745.755</v>
      </c>
      <c r="AJ46" s="17">
        <v>884.81399999999996</v>
      </c>
      <c r="AK46" s="17">
        <v>862.53599999999994</v>
      </c>
      <c r="AL46" s="17">
        <v>894.95100000000002</v>
      </c>
      <c r="AM46" s="17">
        <v>527.53099999999995</v>
      </c>
      <c r="AN46" s="17">
        <v>653.70100000000002</v>
      </c>
      <c r="AO46" s="17"/>
      <c r="AP46" s="17"/>
    </row>
    <row r="47" spans="1:42" x14ac:dyDescent="0.35">
      <c r="A47" s="17">
        <v>769.94</v>
      </c>
      <c r="B47" s="17">
        <v>884.76199999999994</v>
      </c>
      <c r="C47" s="17">
        <v>778.93299999999999</v>
      </c>
      <c r="D47" s="17">
        <v>860.32899999999995</v>
      </c>
      <c r="E47" s="17">
        <v>864.803</v>
      </c>
      <c r="F47" s="17">
        <v>865.32100000000003</v>
      </c>
      <c r="G47" s="17">
        <v>977.34100000000001</v>
      </c>
      <c r="H47" s="17">
        <v>949.31799999999998</v>
      </c>
      <c r="I47" s="17">
        <v>780.00199999999995</v>
      </c>
      <c r="J47" s="17">
        <v>765.005</v>
      </c>
      <c r="K47" s="17">
        <v>838.47400000000005</v>
      </c>
      <c r="L47" s="17">
        <v>856.553</v>
      </c>
      <c r="M47" s="17">
        <v>747.38599999999997</v>
      </c>
      <c r="N47" s="17">
        <v>791.14200000000005</v>
      </c>
      <c r="O47" s="17">
        <v>891.55899999999997</v>
      </c>
      <c r="P47" s="17">
        <v>819.42</v>
      </c>
      <c r="Q47" s="17">
        <v>774.92100000000005</v>
      </c>
      <c r="R47" s="17">
        <v>948.12099999999998</v>
      </c>
      <c r="S47" s="17">
        <v>895.98299999999995</v>
      </c>
      <c r="T47" s="17">
        <v>938.221</v>
      </c>
      <c r="U47" s="17">
        <v>910.52700000000004</v>
      </c>
      <c r="V47" s="17">
        <v>871.01599999999996</v>
      </c>
      <c r="W47" s="17">
        <v>816.02200000000005</v>
      </c>
      <c r="X47" s="17">
        <v>935.42600000000004</v>
      </c>
      <c r="Y47" s="17">
        <v>911.78300000000002</v>
      </c>
      <c r="Z47" s="17">
        <v>1013.5</v>
      </c>
      <c r="AA47" s="17">
        <v>790.01900000000001</v>
      </c>
      <c r="AB47" s="17">
        <v>935.82600000000002</v>
      </c>
      <c r="AC47" s="17">
        <v>893.08199999999999</v>
      </c>
      <c r="AD47" s="17">
        <v>824.93</v>
      </c>
      <c r="AE47" s="17">
        <v>963.89599999999996</v>
      </c>
      <c r="AF47" s="17">
        <v>886.43200000000002</v>
      </c>
      <c r="AG47" s="17">
        <v>848.39800000000002</v>
      </c>
      <c r="AH47" s="17">
        <v>871.07</v>
      </c>
      <c r="AI47" s="17">
        <v>746.25800000000004</v>
      </c>
      <c r="AJ47" s="17">
        <v>891.24199999999996</v>
      </c>
      <c r="AK47" s="17">
        <v>865.10599999999999</v>
      </c>
      <c r="AL47" s="17">
        <v>897.125</v>
      </c>
      <c r="AM47" s="17">
        <v>529.28200000000004</v>
      </c>
      <c r="AN47" s="17">
        <v>673.38499999999999</v>
      </c>
      <c r="AO47" s="17"/>
      <c r="AP47" s="17"/>
    </row>
    <row r="48" spans="1:42" x14ac:dyDescent="0.35">
      <c r="A48" s="17">
        <v>794.30399999999997</v>
      </c>
      <c r="B48" s="17">
        <v>889.327</v>
      </c>
      <c r="C48" s="17">
        <v>779.34900000000005</v>
      </c>
      <c r="D48" s="17">
        <v>865.17399999999998</v>
      </c>
      <c r="E48" s="17">
        <v>870.46100000000001</v>
      </c>
      <c r="F48" s="17">
        <v>868.44200000000001</v>
      </c>
      <c r="G48" s="17">
        <v>985.55</v>
      </c>
      <c r="H48" s="17">
        <v>958.46900000000005</v>
      </c>
      <c r="I48" s="17">
        <v>790.64300000000003</v>
      </c>
      <c r="J48" s="17">
        <v>789.23800000000006</v>
      </c>
      <c r="K48" s="17">
        <v>840.24800000000005</v>
      </c>
      <c r="L48" s="17">
        <v>856.90499999999997</v>
      </c>
      <c r="M48" s="17">
        <v>753.28899999999999</v>
      </c>
      <c r="N48" s="17">
        <v>802.95899999999995</v>
      </c>
      <c r="O48" s="17">
        <v>917.71600000000001</v>
      </c>
      <c r="P48" s="17">
        <v>827.51499999999999</v>
      </c>
      <c r="Q48" s="17">
        <v>781.17200000000003</v>
      </c>
      <c r="R48" s="17">
        <v>949.28800000000001</v>
      </c>
      <c r="S48" s="17">
        <v>896.63699999999994</v>
      </c>
      <c r="T48" s="17">
        <v>971.91</v>
      </c>
      <c r="U48" s="17">
        <v>924.09500000000003</v>
      </c>
      <c r="V48" s="17">
        <v>871.29300000000001</v>
      </c>
      <c r="W48" s="17">
        <v>820.18700000000001</v>
      </c>
      <c r="X48" s="17">
        <v>941.18299999999999</v>
      </c>
      <c r="Y48" s="17">
        <v>917.19100000000003</v>
      </c>
      <c r="Z48" s="17">
        <v>1014.27</v>
      </c>
      <c r="AA48" s="17">
        <v>796.76599999999996</v>
      </c>
      <c r="AB48" s="17">
        <v>945.57799999999997</v>
      </c>
      <c r="AC48" s="17">
        <v>896.40300000000002</v>
      </c>
      <c r="AD48" s="17">
        <v>835.30799999999999</v>
      </c>
      <c r="AE48" s="17">
        <v>984.03499999999997</v>
      </c>
      <c r="AF48" s="17">
        <v>889.21900000000005</v>
      </c>
      <c r="AG48" s="17">
        <v>848.79700000000003</v>
      </c>
      <c r="AH48" s="17">
        <v>887.27800000000002</v>
      </c>
      <c r="AI48" s="17">
        <v>753.35699999999997</v>
      </c>
      <c r="AJ48" s="17">
        <v>900.346</v>
      </c>
      <c r="AK48" s="17">
        <v>871.56299999999999</v>
      </c>
      <c r="AL48" s="17">
        <v>899.05899999999997</v>
      </c>
      <c r="AM48" s="17">
        <v>531.15200000000004</v>
      </c>
      <c r="AN48" s="17">
        <v>676.43</v>
      </c>
      <c r="AO48" s="17"/>
      <c r="AP48" s="17"/>
    </row>
    <row r="49" spans="1:42" x14ac:dyDescent="0.35">
      <c r="A49" s="17">
        <v>794.46600000000001</v>
      </c>
      <c r="B49" s="17">
        <v>895.80700000000002</v>
      </c>
      <c r="C49" s="17">
        <v>779.48299999999995</v>
      </c>
      <c r="D49" s="17">
        <v>872.36500000000001</v>
      </c>
      <c r="E49" s="17">
        <v>873.06</v>
      </c>
      <c r="F49" s="17">
        <v>876.54499999999996</v>
      </c>
      <c r="G49" s="17">
        <v>986.89099999999996</v>
      </c>
      <c r="H49" s="17">
        <v>959.57399999999996</v>
      </c>
      <c r="I49" s="17">
        <v>795.15899999999999</v>
      </c>
      <c r="J49" s="17">
        <v>792.85500000000002</v>
      </c>
      <c r="K49" s="17">
        <v>846.29399999999998</v>
      </c>
      <c r="L49" s="17">
        <v>857.78399999999999</v>
      </c>
      <c r="M49" s="17">
        <v>756.08100000000002</v>
      </c>
      <c r="N49" s="17">
        <v>806.31500000000005</v>
      </c>
      <c r="O49" s="17">
        <v>919.00900000000001</v>
      </c>
      <c r="P49" s="17">
        <v>859.62599999999998</v>
      </c>
      <c r="Q49" s="17">
        <v>812.51400000000001</v>
      </c>
      <c r="R49" s="17">
        <v>951.51599999999996</v>
      </c>
      <c r="S49" s="17">
        <v>897.77599999999995</v>
      </c>
      <c r="T49" s="17">
        <v>981.26199999999994</v>
      </c>
      <c r="U49" s="17">
        <v>925.54700000000003</v>
      </c>
      <c r="V49" s="17">
        <v>874.947</v>
      </c>
      <c r="W49" s="17">
        <v>864.42</v>
      </c>
      <c r="X49" s="17">
        <v>945.58799999999997</v>
      </c>
      <c r="Y49" s="17">
        <v>928.16399999999999</v>
      </c>
      <c r="Z49" s="17">
        <v>1023.46</v>
      </c>
      <c r="AA49" s="17">
        <v>804.48400000000004</v>
      </c>
      <c r="AB49" s="17">
        <v>948.6</v>
      </c>
      <c r="AC49" s="17">
        <v>908.83600000000001</v>
      </c>
      <c r="AD49" s="17">
        <v>836.4</v>
      </c>
      <c r="AE49" s="17">
        <v>986.34199999999998</v>
      </c>
      <c r="AF49" s="17">
        <v>891.49099999999999</v>
      </c>
      <c r="AG49" s="17">
        <v>863.72299999999996</v>
      </c>
      <c r="AH49" s="17">
        <v>889.79100000000005</v>
      </c>
      <c r="AI49" s="17">
        <v>757.96500000000003</v>
      </c>
      <c r="AJ49" s="17">
        <v>908.00400000000002</v>
      </c>
      <c r="AK49" s="17">
        <v>890.57500000000005</v>
      </c>
      <c r="AL49" s="17">
        <v>906.10699999999997</v>
      </c>
      <c r="AM49" s="17">
        <v>556.36300000000006</v>
      </c>
      <c r="AN49" s="17">
        <v>685.26499999999999</v>
      </c>
      <c r="AO49" s="17"/>
      <c r="AP49" s="17"/>
    </row>
    <row r="50" spans="1:42" x14ac:dyDescent="0.35">
      <c r="A50" s="17">
        <v>795.27</v>
      </c>
      <c r="B50" s="17">
        <v>901.03800000000001</v>
      </c>
      <c r="C50" s="17">
        <v>791.19</v>
      </c>
      <c r="D50" s="17">
        <v>874.17399999999998</v>
      </c>
      <c r="E50" s="17">
        <v>880.61900000000003</v>
      </c>
      <c r="F50" s="17">
        <v>891.471</v>
      </c>
      <c r="G50" s="17">
        <v>986.89300000000003</v>
      </c>
      <c r="H50" s="17">
        <v>962.35699999999997</v>
      </c>
      <c r="I50" s="17">
        <v>807.21500000000003</v>
      </c>
      <c r="J50" s="17">
        <v>793.64499999999998</v>
      </c>
      <c r="K50" s="17">
        <v>847.63</v>
      </c>
      <c r="L50" s="17">
        <v>869.59299999999996</v>
      </c>
      <c r="M50" s="17">
        <v>758.21100000000001</v>
      </c>
      <c r="N50" s="17">
        <v>808.03800000000001</v>
      </c>
      <c r="O50" s="17">
        <v>920.95600000000002</v>
      </c>
      <c r="P50" s="17">
        <v>867.58799999999997</v>
      </c>
      <c r="Q50" s="17">
        <v>812.57299999999998</v>
      </c>
      <c r="R50" s="17">
        <v>952.90599999999995</v>
      </c>
      <c r="S50" s="17">
        <v>901.68899999999996</v>
      </c>
      <c r="T50" s="17">
        <v>1002.4</v>
      </c>
      <c r="U50" s="17">
        <v>926.86400000000003</v>
      </c>
      <c r="V50" s="17">
        <v>877.83</v>
      </c>
      <c r="W50" s="17">
        <v>895.18100000000004</v>
      </c>
      <c r="X50" s="17">
        <v>946.82600000000002</v>
      </c>
      <c r="Y50" s="17">
        <v>929.55700000000002</v>
      </c>
      <c r="Z50" s="17">
        <v>1034.3599999999999</v>
      </c>
      <c r="AA50" s="17">
        <v>814.23199999999997</v>
      </c>
      <c r="AB50" s="17">
        <v>952.26599999999996</v>
      </c>
      <c r="AC50" s="17">
        <v>913.35799999999995</v>
      </c>
      <c r="AD50" s="17">
        <v>855.78800000000001</v>
      </c>
      <c r="AE50" s="17">
        <v>988.572</v>
      </c>
      <c r="AF50" s="17">
        <v>897.38499999999999</v>
      </c>
      <c r="AG50" s="17">
        <v>865.81200000000001</v>
      </c>
      <c r="AH50" s="17">
        <v>893.56700000000001</v>
      </c>
      <c r="AI50" s="17">
        <v>758.02200000000005</v>
      </c>
      <c r="AJ50" s="17">
        <v>909.08299999999997</v>
      </c>
      <c r="AK50" s="17">
        <v>907.70699999999999</v>
      </c>
      <c r="AL50" s="17">
        <v>908.22699999999998</v>
      </c>
      <c r="AM50" s="17">
        <v>559.12400000000002</v>
      </c>
      <c r="AN50" s="17">
        <v>699.64499999999998</v>
      </c>
      <c r="AO50" s="17"/>
      <c r="AP50" s="17"/>
    </row>
    <row r="51" spans="1:42" x14ac:dyDescent="0.35">
      <c r="A51" s="17">
        <v>802.52599999999995</v>
      </c>
      <c r="B51" s="17">
        <v>905.52800000000002</v>
      </c>
      <c r="C51" s="17">
        <v>791.31399999999996</v>
      </c>
      <c r="D51" s="17">
        <v>875.60799999999995</v>
      </c>
      <c r="E51" s="17">
        <v>886.678</v>
      </c>
      <c r="F51" s="17">
        <v>894.26599999999996</v>
      </c>
      <c r="G51" s="17">
        <v>995.66600000000005</v>
      </c>
      <c r="H51" s="17">
        <v>976.44600000000003</v>
      </c>
      <c r="I51" s="17">
        <v>816.197</v>
      </c>
      <c r="J51" s="17">
        <v>799.38599999999997</v>
      </c>
      <c r="K51" s="17">
        <v>848.49199999999996</v>
      </c>
      <c r="L51" s="17">
        <v>874.47900000000004</v>
      </c>
      <c r="M51" s="17">
        <v>773.54300000000001</v>
      </c>
      <c r="N51" s="17">
        <v>824.94100000000003</v>
      </c>
      <c r="O51" s="17">
        <v>947.69399999999996</v>
      </c>
      <c r="P51" s="17">
        <v>876.79899999999998</v>
      </c>
      <c r="Q51" s="17">
        <v>819.48900000000003</v>
      </c>
      <c r="R51" s="17">
        <v>954.11400000000003</v>
      </c>
      <c r="S51" s="17">
        <v>901.98299999999995</v>
      </c>
      <c r="T51" s="17">
        <v>1014.14</v>
      </c>
      <c r="U51" s="17">
        <v>933.64200000000005</v>
      </c>
      <c r="V51" s="17">
        <v>881.43399999999997</v>
      </c>
      <c r="W51" s="17">
        <v>917.63099999999997</v>
      </c>
      <c r="X51" s="17">
        <v>965.05600000000004</v>
      </c>
      <c r="Y51" s="17">
        <v>934.47900000000004</v>
      </c>
      <c r="Z51" s="17">
        <v>1043.1400000000001</v>
      </c>
      <c r="AA51" s="17">
        <v>820.96600000000001</v>
      </c>
      <c r="AB51" s="17">
        <v>961.995</v>
      </c>
      <c r="AC51" s="17">
        <v>916.28700000000003</v>
      </c>
      <c r="AD51" s="17">
        <v>872.09900000000005</v>
      </c>
      <c r="AE51" s="17">
        <v>998.976</v>
      </c>
      <c r="AF51" s="17">
        <v>902.48800000000006</v>
      </c>
      <c r="AG51" s="17">
        <v>873.68700000000001</v>
      </c>
      <c r="AH51" s="17">
        <v>894.76099999999997</v>
      </c>
      <c r="AI51" s="17">
        <v>760.63499999999999</v>
      </c>
      <c r="AJ51" s="17">
        <v>910.58199999999999</v>
      </c>
      <c r="AK51" s="17">
        <v>924.63199999999995</v>
      </c>
      <c r="AL51" s="17">
        <v>919.97799999999995</v>
      </c>
      <c r="AM51" s="17">
        <v>583.94600000000003</v>
      </c>
      <c r="AN51" s="17">
        <v>709.02099999999996</v>
      </c>
      <c r="AO51" s="17"/>
      <c r="AP51" s="17"/>
    </row>
    <row r="52" spans="1:42" x14ac:dyDescent="0.35">
      <c r="A52" s="17">
        <v>803.84900000000005</v>
      </c>
      <c r="B52" s="17">
        <v>907.48900000000003</v>
      </c>
      <c r="C52" s="17">
        <v>792.29300000000001</v>
      </c>
      <c r="D52" s="17">
        <v>878.226</v>
      </c>
      <c r="E52" s="17">
        <v>893.84799999999996</v>
      </c>
      <c r="F52" s="17">
        <v>896.25400000000002</v>
      </c>
      <c r="G52" s="17">
        <v>995.90200000000004</v>
      </c>
      <c r="H52" s="17">
        <v>979.57799999999997</v>
      </c>
      <c r="I52" s="17">
        <v>819.78200000000004</v>
      </c>
      <c r="J52" s="17">
        <v>800.55700000000002</v>
      </c>
      <c r="K52" s="17">
        <v>852.84299999999996</v>
      </c>
      <c r="L52" s="17">
        <v>875.31200000000001</v>
      </c>
      <c r="M52" s="17">
        <v>774.07399999999996</v>
      </c>
      <c r="N52" s="17">
        <v>839.447</v>
      </c>
      <c r="O52" s="17">
        <v>972.26300000000003</v>
      </c>
      <c r="P52" s="17">
        <v>880.08299999999997</v>
      </c>
      <c r="Q52" s="17">
        <v>821.18600000000004</v>
      </c>
      <c r="R52" s="17">
        <v>955.93299999999999</v>
      </c>
      <c r="S52" s="17">
        <v>902.46400000000006</v>
      </c>
      <c r="T52" s="17">
        <v>1039.03</v>
      </c>
      <c r="U52" s="17">
        <v>938.37900000000002</v>
      </c>
      <c r="V52" s="17">
        <v>887.76499999999999</v>
      </c>
      <c r="W52" s="17">
        <v>921.37599999999998</v>
      </c>
      <c r="X52" s="17">
        <v>975.87599999999998</v>
      </c>
      <c r="Y52" s="17">
        <v>936.62199999999996</v>
      </c>
      <c r="Z52" s="17">
        <v>1058.29</v>
      </c>
      <c r="AA52" s="17">
        <v>823.52599999999995</v>
      </c>
      <c r="AB52" s="17">
        <v>962.29</v>
      </c>
      <c r="AC52" s="17">
        <v>928.59500000000003</v>
      </c>
      <c r="AD52" s="17">
        <v>882.19200000000001</v>
      </c>
      <c r="AE52" s="17">
        <v>1009.36</v>
      </c>
      <c r="AF52" s="17">
        <v>903.18899999999996</v>
      </c>
      <c r="AG52" s="17">
        <v>873.94600000000003</v>
      </c>
      <c r="AH52" s="17">
        <v>901.452</v>
      </c>
      <c r="AI52" s="17">
        <v>763.42499999999995</v>
      </c>
      <c r="AJ52" s="17">
        <v>920.75599999999997</v>
      </c>
      <c r="AK52" s="17">
        <v>925.59199999999998</v>
      </c>
      <c r="AL52" s="17">
        <v>920.80600000000004</v>
      </c>
      <c r="AM52" s="17">
        <v>623.21500000000003</v>
      </c>
      <c r="AN52" s="17">
        <v>717.97199999999998</v>
      </c>
      <c r="AO52" s="17"/>
      <c r="AP52" s="17"/>
    </row>
    <row r="53" spans="1:42" x14ac:dyDescent="0.35">
      <c r="A53" s="17">
        <v>805.21900000000005</v>
      </c>
      <c r="B53" s="17">
        <v>910.73699999999997</v>
      </c>
      <c r="C53" s="17">
        <v>807.02800000000002</v>
      </c>
      <c r="D53" s="17">
        <v>894.53399999999999</v>
      </c>
      <c r="E53" s="17">
        <v>904.60599999999999</v>
      </c>
      <c r="F53" s="17">
        <v>899.37</v>
      </c>
      <c r="G53" s="17">
        <v>997.45799999999997</v>
      </c>
      <c r="H53" s="17">
        <v>979.92899999999997</v>
      </c>
      <c r="I53" s="17">
        <v>829.76599999999996</v>
      </c>
      <c r="J53" s="17">
        <v>802.95500000000004</v>
      </c>
      <c r="K53" s="17">
        <v>855.91</v>
      </c>
      <c r="L53" s="17">
        <v>880.18700000000001</v>
      </c>
      <c r="M53" s="17">
        <v>775.726</v>
      </c>
      <c r="N53" s="17">
        <v>844.94299999999998</v>
      </c>
      <c r="O53" s="17">
        <v>974.12</v>
      </c>
      <c r="P53" s="17">
        <v>883.47500000000002</v>
      </c>
      <c r="Q53" s="17">
        <v>827.16300000000001</v>
      </c>
      <c r="R53" s="17">
        <v>959.20799999999997</v>
      </c>
      <c r="S53" s="17">
        <v>903.74199999999996</v>
      </c>
      <c r="T53" s="17">
        <v>1041.81</v>
      </c>
      <c r="U53" s="17">
        <v>939.03899999999999</v>
      </c>
      <c r="V53" s="17">
        <v>891.71799999999996</v>
      </c>
      <c r="W53" s="17">
        <v>922.75400000000002</v>
      </c>
      <c r="X53" s="17">
        <v>980.17100000000005</v>
      </c>
      <c r="Y53" s="17">
        <v>946.077</v>
      </c>
      <c r="Z53" s="17">
        <v>1059.93</v>
      </c>
      <c r="AA53" s="17">
        <v>825.54200000000003</v>
      </c>
      <c r="AB53" s="17">
        <v>968.78300000000002</v>
      </c>
      <c r="AC53" s="17">
        <v>929.096</v>
      </c>
      <c r="AD53" s="17">
        <v>882.84400000000005</v>
      </c>
      <c r="AE53" s="17">
        <v>1035.96</v>
      </c>
      <c r="AF53" s="17">
        <v>905.48299999999995</v>
      </c>
      <c r="AG53" s="17">
        <v>882.99599999999998</v>
      </c>
      <c r="AH53" s="17">
        <v>904.66499999999996</v>
      </c>
      <c r="AI53" s="17">
        <v>763.59500000000003</v>
      </c>
      <c r="AJ53" s="17">
        <v>927.154</v>
      </c>
      <c r="AK53" s="17">
        <v>933.74699999999996</v>
      </c>
      <c r="AL53" s="17">
        <v>926.27300000000002</v>
      </c>
      <c r="AM53" s="17">
        <v>624.76199999999994</v>
      </c>
      <c r="AN53" s="17">
        <v>719.21500000000003</v>
      </c>
      <c r="AO53" s="17"/>
      <c r="AP53" s="17"/>
    </row>
    <row r="54" spans="1:42" x14ac:dyDescent="0.35">
      <c r="A54" s="17">
        <v>805.49199999999996</v>
      </c>
      <c r="B54" s="17">
        <v>927.40899999999999</v>
      </c>
      <c r="C54" s="17">
        <v>857.78599999999994</v>
      </c>
      <c r="D54" s="17">
        <v>901.03399999999999</v>
      </c>
      <c r="E54" s="17">
        <v>905.17600000000004</v>
      </c>
      <c r="F54" s="17">
        <v>909.09900000000005</v>
      </c>
      <c r="G54" s="17">
        <v>997.78200000000004</v>
      </c>
      <c r="H54" s="17">
        <v>984.41</v>
      </c>
      <c r="I54" s="17">
        <v>844.31299999999999</v>
      </c>
      <c r="J54" s="17">
        <v>803.60299999999995</v>
      </c>
      <c r="K54" s="17">
        <v>858.17499999999995</v>
      </c>
      <c r="L54" s="17">
        <v>884.28499999999997</v>
      </c>
      <c r="M54" s="17">
        <v>779.65300000000002</v>
      </c>
      <c r="N54" s="17">
        <v>845.70500000000004</v>
      </c>
      <c r="O54" s="17">
        <v>978.798</v>
      </c>
      <c r="P54" s="17">
        <v>887.44500000000005</v>
      </c>
      <c r="Q54" s="17">
        <v>833.52800000000002</v>
      </c>
      <c r="R54" s="17">
        <v>968.10199999999998</v>
      </c>
      <c r="S54" s="17">
        <v>914.49800000000005</v>
      </c>
      <c r="T54" s="17">
        <v>1049.72</v>
      </c>
      <c r="U54" s="17">
        <v>940.33799999999997</v>
      </c>
      <c r="V54" s="17">
        <v>892.47</v>
      </c>
      <c r="W54" s="17">
        <v>925.68600000000004</v>
      </c>
      <c r="X54" s="17">
        <v>992.524</v>
      </c>
      <c r="Y54" s="17">
        <v>951.93399999999997</v>
      </c>
      <c r="Z54" s="17">
        <v>1066.56</v>
      </c>
      <c r="AA54" s="17">
        <v>833.62900000000002</v>
      </c>
      <c r="AB54" s="17">
        <v>977.51499999999999</v>
      </c>
      <c r="AC54" s="17">
        <v>936.46400000000006</v>
      </c>
      <c r="AD54" s="17">
        <v>883.40599999999995</v>
      </c>
      <c r="AE54" s="17">
        <v>1047.25</v>
      </c>
      <c r="AF54" s="17">
        <v>905.68</v>
      </c>
      <c r="AG54" s="17">
        <v>891.46100000000001</v>
      </c>
      <c r="AH54" s="17">
        <v>908.95500000000004</v>
      </c>
      <c r="AI54" s="17">
        <v>767.09699999999998</v>
      </c>
      <c r="AJ54" s="17">
        <v>933.83199999999999</v>
      </c>
      <c r="AK54" s="17">
        <v>938.53200000000004</v>
      </c>
      <c r="AL54" s="17">
        <v>934.56500000000005</v>
      </c>
      <c r="AM54" s="17">
        <v>639.76800000000003</v>
      </c>
      <c r="AN54" s="17">
        <v>726.72900000000004</v>
      </c>
      <c r="AO54" s="17"/>
      <c r="AP54" s="17"/>
    </row>
    <row r="55" spans="1:42" x14ac:dyDescent="0.35">
      <c r="A55" s="17">
        <v>812.04899999999998</v>
      </c>
      <c r="B55" s="17">
        <v>941.03</v>
      </c>
      <c r="C55" s="17">
        <v>860.39300000000003</v>
      </c>
      <c r="D55" s="17">
        <v>903.18600000000004</v>
      </c>
      <c r="E55" s="17">
        <v>907.78399999999999</v>
      </c>
      <c r="F55" s="17">
        <v>911.68700000000001</v>
      </c>
      <c r="G55" s="17">
        <v>1004.41</v>
      </c>
      <c r="H55" s="17">
        <v>1019.35</v>
      </c>
      <c r="I55" s="17">
        <v>858.53399999999999</v>
      </c>
      <c r="J55" s="17">
        <v>804.16600000000005</v>
      </c>
      <c r="K55" s="17">
        <v>859.976</v>
      </c>
      <c r="L55" s="17">
        <v>885.59900000000005</v>
      </c>
      <c r="M55" s="17">
        <v>798.42100000000005</v>
      </c>
      <c r="N55" s="17">
        <v>849.75800000000004</v>
      </c>
      <c r="O55" s="17">
        <v>982.87800000000004</v>
      </c>
      <c r="P55" s="17">
        <v>889.17700000000002</v>
      </c>
      <c r="Q55" s="17">
        <v>841.96100000000001</v>
      </c>
      <c r="R55" s="17">
        <v>971.42100000000005</v>
      </c>
      <c r="S55" s="17">
        <v>917.13599999999997</v>
      </c>
      <c r="T55" s="17">
        <v>1050.4100000000001</v>
      </c>
      <c r="U55" s="17">
        <v>945.95699999999999</v>
      </c>
      <c r="V55" s="17">
        <v>905.13900000000001</v>
      </c>
      <c r="W55" s="17">
        <v>931.30700000000002</v>
      </c>
      <c r="X55" s="17">
        <v>1000.05</v>
      </c>
      <c r="Y55" s="17">
        <v>961.96299999999997</v>
      </c>
      <c r="Z55" s="17">
        <v>1081.5</v>
      </c>
      <c r="AA55" s="17">
        <v>844.03</v>
      </c>
      <c r="AB55" s="17">
        <v>979.85699999999997</v>
      </c>
      <c r="AC55" s="17">
        <v>937.87</v>
      </c>
      <c r="AD55" s="17">
        <v>886.86500000000001</v>
      </c>
      <c r="AE55" s="17">
        <v>1058.9100000000001</v>
      </c>
      <c r="AF55" s="17">
        <v>908.42100000000005</v>
      </c>
      <c r="AG55" s="17">
        <v>892.52099999999996</v>
      </c>
      <c r="AH55" s="17">
        <v>912.53499999999997</v>
      </c>
      <c r="AI55" s="17">
        <v>776.14599999999996</v>
      </c>
      <c r="AJ55" s="17">
        <v>934.19</v>
      </c>
      <c r="AK55" s="17">
        <v>941.15300000000002</v>
      </c>
      <c r="AL55" s="17">
        <v>935.86900000000003</v>
      </c>
      <c r="AM55" s="17">
        <v>642.47400000000005</v>
      </c>
      <c r="AN55" s="17">
        <v>751.94299999999998</v>
      </c>
      <c r="AO55" s="17"/>
      <c r="AP55" s="17"/>
    </row>
    <row r="56" spans="1:42" x14ac:dyDescent="0.35">
      <c r="A56" s="17">
        <v>823.53499999999997</v>
      </c>
      <c r="B56" s="17">
        <v>948.125</v>
      </c>
      <c r="C56" s="17">
        <v>868.53300000000002</v>
      </c>
      <c r="D56" s="17">
        <v>903.34799999999996</v>
      </c>
      <c r="E56" s="17">
        <v>920.21600000000001</v>
      </c>
      <c r="F56" s="17">
        <v>915.40899999999999</v>
      </c>
      <c r="G56" s="17">
        <v>1005.33</v>
      </c>
      <c r="H56" s="17">
        <v>1022.09</v>
      </c>
      <c r="I56" s="17">
        <v>863.46600000000001</v>
      </c>
      <c r="J56" s="17">
        <v>812.32399999999996</v>
      </c>
      <c r="K56" s="17">
        <v>870.29700000000003</v>
      </c>
      <c r="L56" s="17">
        <v>886.51099999999997</v>
      </c>
      <c r="M56" s="17">
        <v>798.52800000000002</v>
      </c>
      <c r="N56" s="17">
        <v>878.53300000000002</v>
      </c>
      <c r="O56" s="17">
        <v>993.68100000000004</v>
      </c>
      <c r="P56" s="17">
        <v>892.81899999999996</v>
      </c>
      <c r="Q56" s="17">
        <v>861.61900000000003</v>
      </c>
      <c r="R56" s="17">
        <v>979.07100000000003</v>
      </c>
      <c r="S56" s="17">
        <v>919.12300000000005</v>
      </c>
      <c r="T56" s="17">
        <v>1055.4000000000001</v>
      </c>
      <c r="U56" s="17">
        <v>947.16600000000005</v>
      </c>
      <c r="V56" s="17">
        <v>907.70500000000004</v>
      </c>
      <c r="W56" s="17">
        <v>934.38699999999994</v>
      </c>
      <c r="X56" s="17">
        <v>1000.16</v>
      </c>
      <c r="Y56" s="17">
        <v>962.87199999999996</v>
      </c>
      <c r="Z56" s="17">
        <v>1088.82</v>
      </c>
      <c r="AA56" s="17">
        <v>845.94799999999998</v>
      </c>
      <c r="AB56" s="17">
        <v>987.23800000000006</v>
      </c>
      <c r="AC56" s="17">
        <v>944.202</v>
      </c>
      <c r="AD56" s="17">
        <v>906.33399999999995</v>
      </c>
      <c r="AE56" s="17">
        <v>1059.04</v>
      </c>
      <c r="AF56" s="17">
        <v>909.71100000000001</v>
      </c>
      <c r="AG56" s="17">
        <v>904.39400000000001</v>
      </c>
      <c r="AH56" s="17">
        <v>920.048</v>
      </c>
      <c r="AI56" s="17">
        <v>782.83299999999997</v>
      </c>
      <c r="AJ56" s="17">
        <v>935.31500000000005</v>
      </c>
      <c r="AK56" s="17">
        <v>945.26499999999999</v>
      </c>
      <c r="AL56" s="17">
        <v>936.75099999999998</v>
      </c>
      <c r="AM56" s="17">
        <v>687.93899999999996</v>
      </c>
      <c r="AN56" s="17">
        <v>754.80100000000004</v>
      </c>
      <c r="AO56" s="17"/>
      <c r="AP56" s="17"/>
    </row>
    <row r="57" spans="1:42" x14ac:dyDescent="0.35">
      <c r="A57" s="17">
        <v>825.45600000000002</v>
      </c>
      <c r="B57" s="17">
        <v>955.55899999999997</v>
      </c>
      <c r="C57" s="17">
        <v>872.38900000000001</v>
      </c>
      <c r="D57" s="17">
        <v>918.779</v>
      </c>
      <c r="E57" s="17">
        <v>920.87800000000004</v>
      </c>
      <c r="F57" s="17">
        <v>922.745</v>
      </c>
      <c r="G57" s="17">
        <v>1013.15</v>
      </c>
      <c r="H57" s="17">
        <v>1024.82</v>
      </c>
      <c r="I57" s="17">
        <v>880.39800000000002</v>
      </c>
      <c r="J57" s="17">
        <v>814.08799999999997</v>
      </c>
      <c r="K57" s="17">
        <v>872.48400000000004</v>
      </c>
      <c r="L57" s="17">
        <v>888.53499999999997</v>
      </c>
      <c r="M57" s="17">
        <v>799.35199999999998</v>
      </c>
      <c r="N57" s="17">
        <v>882.245</v>
      </c>
      <c r="O57" s="17">
        <v>995.54</v>
      </c>
      <c r="P57" s="17">
        <v>912.59199999999998</v>
      </c>
      <c r="Q57" s="17">
        <v>881.20799999999997</v>
      </c>
      <c r="R57" s="17">
        <v>981.03300000000002</v>
      </c>
      <c r="S57" s="17">
        <v>919.29100000000005</v>
      </c>
      <c r="T57" s="17">
        <v>1058.83</v>
      </c>
      <c r="U57" s="17">
        <v>952.34199999999998</v>
      </c>
      <c r="V57" s="17">
        <v>910.93100000000004</v>
      </c>
      <c r="W57" s="17">
        <v>934.76599999999996</v>
      </c>
      <c r="X57" s="17">
        <v>1016.45</v>
      </c>
      <c r="Y57" s="17">
        <v>968.52300000000002</v>
      </c>
      <c r="Z57" s="17">
        <v>1096.76</v>
      </c>
      <c r="AA57" s="17">
        <v>863.11900000000003</v>
      </c>
      <c r="AB57" s="17">
        <v>1003.22</v>
      </c>
      <c r="AC57" s="17">
        <v>950.54899999999998</v>
      </c>
      <c r="AD57" s="17">
        <v>909.08600000000001</v>
      </c>
      <c r="AE57" s="17">
        <v>1060.53</v>
      </c>
      <c r="AF57" s="17">
        <v>916.90700000000004</v>
      </c>
      <c r="AG57" s="17">
        <v>906.79300000000001</v>
      </c>
      <c r="AH57" s="17">
        <v>920.09199999999998</v>
      </c>
      <c r="AI57" s="17">
        <v>793.375</v>
      </c>
      <c r="AJ57" s="17">
        <v>937.54600000000005</v>
      </c>
      <c r="AK57" s="17">
        <v>963.99400000000003</v>
      </c>
      <c r="AL57" s="17">
        <v>936.81600000000003</v>
      </c>
      <c r="AM57" s="17">
        <v>687.94</v>
      </c>
      <c r="AN57" s="17">
        <v>754.95699999999999</v>
      </c>
      <c r="AO57" s="17"/>
      <c r="AP57" s="17"/>
    </row>
    <row r="58" spans="1:42" x14ac:dyDescent="0.35">
      <c r="A58" s="17">
        <v>826.37300000000005</v>
      </c>
      <c r="B58" s="17">
        <v>957.36400000000003</v>
      </c>
      <c r="C58" s="17">
        <v>895.51300000000003</v>
      </c>
      <c r="D58" s="17">
        <v>927.76599999999996</v>
      </c>
      <c r="E58" s="17">
        <v>922.72400000000005</v>
      </c>
      <c r="F58" s="17">
        <v>926.86300000000006</v>
      </c>
      <c r="G58" s="17">
        <v>1017.72</v>
      </c>
      <c r="H58" s="17">
        <v>1036.52</v>
      </c>
      <c r="I58" s="17">
        <v>892.29</v>
      </c>
      <c r="J58" s="17">
        <v>814.81299999999999</v>
      </c>
      <c r="K58" s="17">
        <v>874.50599999999997</v>
      </c>
      <c r="L58" s="17">
        <v>892.12099999999998</v>
      </c>
      <c r="M58" s="17">
        <v>803.07899999999995</v>
      </c>
      <c r="N58" s="17">
        <v>889.7</v>
      </c>
      <c r="O58" s="17">
        <v>996.32100000000003</v>
      </c>
      <c r="P58" s="17">
        <v>915.39800000000002</v>
      </c>
      <c r="Q58" s="17">
        <v>881.99599999999998</v>
      </c>
      <c r="R58" s="17">
        <v>982.86400000000003</v>
      </c>
      <c r="S58" s="17">
        <v>929.39800000000002</v>
      </c>
      <c r="T58" s="17">
        <v>1075.67</v>
      </c>
      <c r="U58" s="17">
        <v>965.07100000000003</v>
      </c>
      <c r="V58" s="17">
        <v>916.81100000000004</v>
      </c>
      <c r="W58" s="17">
        <v>940.29</v>
      </c>
      <c r="X58" s="17">
        <v>1021.46</v>
      </c>
      <c r="Y58" s="17">
        <v>979.13</v>
      </c>
      <c r="Z58" s="17">
        <v>1099.9000000000001</v>
      </c>
      <c r="AA58" s="17">
        <v>871.51199999999994</v>
      </c>
      <c r="AB58" s="17">
        <v>1004.07</v>
      </c>
      <c r="AC58" s="17">
        <v>968.33799999999997</v>
      </c>
      <c r="AD58" s="17">
        <v>921.74900000000002</v>
      </c>
      <c r="AE58" s="17">
        <v>1062.6099999999999</v>
      </c>
      <c r="AF58" s="17">
        <v>928.79499999999996</v>
      </c>
      <c r="AG58" s="17">
        <v>924.88699999999994</v>
      </c>
      <c r="AH58" s="17">
        <v>931.06899999999996</v>
      </c>
      <c r="AI58" s="17">
        <v>793.63800000000003</v>
      </c>
      <c r="AJ58" s="17">
        <v>940.76300000000003</v>
      </c>
      <c r="AK58" s="17">
        <v>966.27599999999995</v>
      </c>
      <c r="AL58" s="17">
        <v>949.00300000000004</v>
      </c>
      <c r="AM58" s="17">
        <v>702.57299999999998</v>
      </c>
      <c r="AN58" s="17">
        <v>758.524</v>
      </c>
      <c r="AO58" s="17"/>
      <c r="AP58" s="17"/>
    </row>
    <row r="59" spans="1:42" x14ac:dyDescent="0.35">
      <c r="A59" s="17">
        <v>829.15800000000002</v>
      </c>
      <c r="B59" s="17">
        <v>960.697</v>
      </c>
      <c r="C59" s="17">
        <v>897.71600000000001</v>
      </c>
      <c r="D59" s="17">
        <v>929.67499999999995</v>
      </c>
      <c r="E59" s="17">
        <v>929.428</v>
      </c>
      <c r="F59" s="17">
        <v>928.60900000000004</v>
      </c>
      <c r="G59" s="17">
        <v>1019.26</v>
      </c>
      <c r="H59" s="17">
        <v>1045.1400000000001</v>
      </c>
      <c r="I59" s="17">
        <v>899.26</v>
      </c>
      <c r="J59" s="17">
        <v>817.75300000000004</v>
      </c>
      <c r="K59" s="17">
        <v>882.101</v>
      </c>
      <c r="L59" s="17">
        <v>897.24300000000005</v>
      </c>
      <c r="M59" s="17">
        <v>806.798</v>
      </c>
      <c r="N59" s="17">
        <v>891.47799999999995</v>
      </c>
      <c r="O59" s="17">
        <v>1000.17</v>
      </c>
      <c r="P59" s="17">
        <v>915.72500000000002</v>
      </c>
      <c r="Q59" s="17">
        <v>895.85500000000002</v>
      </c>
      <c r="R59" s="17">
        <v>985.05600000000004</v>
      </c>
      <c r="S59" s="17">
        <v>935.96799999999996</v>
      </c>
      <c r="T59" s="17">
        <v>1077.6400000000001</v>
      </c>
      <c r="U59" s="17">
        <v>979.95100000000002</v>
      </c>
      <c r="V59" s="17">
        <v>921.38400000000001</v>
      </c>
      <c r="W59" s="17">
        <v>961.06</v>
      </c>
      <c r="X59" s="17">
        <v>1023.7</v>
      </c>
      <c r="Y59" s="17">
        <v>985.83799999999997</v>
      </c>
      <c r="Z59" s="17">
        <v>1120.78</v>
      </c>
      <c r="AA59" s="17">
        <v>871.673</v>
      </c>
      <c r="AB59" s="17">
        <v>1014.58</v>
      </c>
      <c r="AC59" s="17">
        <v>973.69799999999998</v>
      </c>
      <c r="AD59" s="17">
        <v>927.39200000000005</v>
      </c>
      <c r="AE59" s="17">
        <v>1064.48</v>
      </c>
      <c r="AF59" s="17">
        <v>929.20500000000004</v>
      </c>
      <c r="AG59" s="17">
        <v>925.35</v>
      </c>
      <c r="AH59" s="17">
        <v>931.75</v>
      </c>
      <c r="AI59" s="17">
        <v>811.22400000000005</v>
      </c>
      <c r="AJ59" s="17">
        <v>940.87199999999996</v>
      </c>
      <c r="AK59" s="17">
        <v>979.40099999999995</v>
      </c>
      <c r="AL59" s="17">
        <v>966.529</v>
      </c>
      <c r="AM59" s="17">
        <v>707.40300000000002</v>
      </c>
      <c r="AN59" s="17">
        <v>758.64200000000005</v>
      </c>
      <c r="AO59" s="17"/>
      <c r="AP59" s="17"/>
    </row>
    <row r="60" spans="1:42" x14ac:dyDescent="0.35">
      <c r="A60" s="17">
        <v>830.346</v>
      </c>
      <c r="B60" s="17">
        <v>961.09</v>
      </c>
      <c r="C60" s="17">
        <v>912.154</v>
      </c>
      <c r="D60" s="17">
        <v>931.97199999999998</v>
      </c>
      <c r="E60" s="17">
        <v>930.25900000000001</v>
      </c>
      <c r="F60" s="17">
        <v>931.59400000000005</v>
      </c>
      <c r="G60" s="17">
        <v>1021.41</v>
      </c>
      <c r="H60" s="17">
        <v>1046.29</v>
      </c>
      <c r="I60" s="17">
        <v>899.36900000000003</v>
      </c>
      <c r="J60" s="17">
        <v>818.16800000000001</v>
      </c>
      <c r="K60" s="17">
        <v>891.86800000000005</v>
      </c>
      <c r="L60" s="17">
        <v>901.37599999999998</v>
      </c>
      <c r="M60" s="17">
        <v>815.803</v>
      </c>
      <c r="N60" s="17">
        <v>891.69799999999998</v>
      </c>
      <c r="O60" s="17">
        <v>1004.68</v>
      </c>
      <c r="P60" s="17">
        <v>917.04399999999998</v>
      </c>
      <c r="Q60" s="17">
        <v>920.78300000000002</v>
      </c>
      <c r="R60" s="17">
        <v>985.46600000000001</v>
      </c>
      <c r="S60" s="17">
        <v>938.82799999999997</v>
      </c>
      <c r="T60" s="17">
        <v>1082.06</v>
      </c>
      <c r="U60" s="17">
        <v>987.37099999999998</v>
      </c>
      <c r="V60" s="17">
        <v>923.39300000000003</v>
      </c>
      <c r="W60" s="17">
        <v>983.26300000000003</v>
      </c>
      <c r="X60" s="17">
        <v>1025.8399999999999</v>
      </c>
      <c r="Y60" s="17">
        <v>989.26499999999999</v>
      </c>
      <c r="Z60" s="17">
        <v>1124.47</v>
      </c>
      <c r="AA60" s="17">
        <v>873.49599999999998</v>
      </c>
      <c r="AB60" s="17">
        <v>1019.04</v>
      </c>
      <c r="AC60" s="17">
        <v>976.35500000000002</v>
      </c>
      <c r="AD60" s="17">
        <v>936.47900000000004</v>
      </c>
      <c r="AE60" s="17">
        <v>1078.5999999999999</v>
      </c>
      <c r="AF60" s="17">
        <v>930.25199999999995</v>
      </c>
      <c r="AG60" s="17">
        <v>938.21400000000006</v>
      </c>
      <c r="AH60" s="17">
        <v>934.91399999999999</v>
      </c>
      <c r="AI60" s="17">
        <v>818.59500000000003</v>
      </c>
      <c r="AJ60" s="17">
        <v>941.62699999999995</v>
      </c>
      <c r="AK60" s="17">
        <v>1010.56</v>
      </c>
      <c r="AL60" s="17">
        <v>987.05100000000004</v>
      </c>
      <c r="AM60" s="17">
        <v>716.86300000000006</v>
      </c>
      <c r="AN60" s="17">
        <v>761.26199999999994</v>
      </c>
      <c r="AO60" s="17"/>
      <c r="AP60" s="17"/>
    </row>
    <row r="61" spans="1:42" x14ac:dyDescent="0.35">
      <c r="A61" s="17">
        <v>836.78499999999997</v>
      </c>
      <c r="B61" s="17">
        <v>968.15899999999999</v>
      </c>
      <c r="C61" s="17">
        <v>922.98099999999999</v>
      </c>
      <c r="D61" s="17">
        <v>932.35799999999995</v>
      </c>
      <c r="E61" s="17">
        <v>932.37400000000002</v>
      </c>
      <c r="F61" s="17">
        <v>944.85599999999999</v>
      </c>
      <c r="G61" s="17">
        <v>1031.3800000000001</v>
      </c>
      <c r="H61" s="17">
        <v>1051.1300000000001</v>
      </c>
      <c r="I61" s="17">
        <v>901.88400000000001</v>
      </c>
      <c r="J61" s="17">
        <v>818.58699999999999</v>
      </c>
      <c r="K61" s="17">
        <v>899.26199999999994</v>
      </c>
      <c r="L61" s="17">
        <v>904.89499999999998</v>
      </c>
      <c r="M61" s="17">
        <v>820.61400000000003</v>
      </c>
      <c r="N61" s="17">
        <v>892.75900000000001</v>
      </c>
      <c r="O61" s="17">
        <v>1017.2</v>
      </c>
      <c r="P61" s="17">
        <v>918.43700000000001</v>
      </c>
      <c r="Q61" s="17">
        <v>929.20500000000004</v>
      </c>
      <c r="R61" s="17">
        <v>996.53399999999999</v>
      </c>
      <c r="S61" s="17">
        <v>943.08600000000001</v>
      </c>
      <c r="T61" s="17">
        <v>1082.67</v>
      </c>
      <c r="U61" s="17">
        <v>989.37400000000002</v>
      </c>
      <c r="V61" s="17">
        <v>932.21299999999997</v>
      </c>
      <c r="W61" s="17">
        <v>996.17100000000005</v>
      </c>
      <c r="X61" s="17">
        <v>1028.46</v>
      </c>
      <c r="Y61" s="17">
        <v>1010.69</v>
      </c>
      <c r="Z61" s="17">
        <v>1137.6300000000001</v>
      </c>
      <c r="AA61" s="17">
        <v>900.91700000000003</v>
      </c>
      <c r="AB61" s="17">
        <v>1034.4100000000001</v>
      </c>
      <c r="AC61" s="17">
        <v>978.51700000000005</v>
      </c>
      <c r="AD61" s="17">
        <v>943.68600000000004</v>
      </c>
      <c r="AE61" s="17">
        <v>1098.82</v>
      </c>
      <c r="AF61" s="17">
        <v>947.37400000000002</v>
      </c>
      <c r="AG61" s="17">
        <v>949.92600000000004</v>
      </c>
      <c r="AH61" s="17">
        <v>938.57299999999998</v>
      </c>
      <c r="AI61" s="17">
        <v>826.76800000000003</v>
      </c>
      <c r="AJ61" s="17">
        <v>950.15700000000004</v>
      </c>
      <c r="AK61" s="17">
        <v>1023.21</v>
      </c>
      <c r="AL61" s="17">
        <v>996.98099999999999</v>
      </c>
      <c r="AM61" s="17">
        <v>721.07600000000002</v>
      </c>
      <c r="AN61" s="17">
        <v>761.36099999999999</v>
      </c>
      <c r="AO61" s="17"/>
      <c r="AP61" s="17"/>
    </row>
    <row r="62" spans="1:42" x14ac:dyDescent="0.35">
      <c r="A62" s="17">
        <v>839.08600000000001</v>
      </c>
      <c r="B62" s="17">
        <v>972.90099999999995</v>
      </c>
      <c r="C62" s="17">
        <v>923.23900000000003</v>
      </c>
      <c r="D62" s="17">
        <v>933.54600000000005</v>
      </c>
      <c r="E62" s="17">
        <v>937.04499999999996</v>
      </c>
      <c r="F62" s="17">
        <v>958.21400000000006</v>
      </c>
      <c r="G62" s="17">
        <v>1032.44</v>
      </c>
      <c r="H62" s="17">
        <v>1051.7</v>
      </c>
      <c r="I62" s="17">
        <v>912.125</v>
      </c>
      <c r="J62" s="17">
        <v>825.73099999999999</v>
      </c>
      <c r="K62" s="17">
        <v>925.58100000000002</v>
      </c>
      <c r="L62" s="17">
        <v>906.74699999999996</v>
      </c>
      <c r="M62" s="17">
        <v>829.71900000000005</v>
      </c>
      <c r="N62" s="17">
        <v>904.69500000000005</v>
      </c>
      <c r="O62" s="17">
        <v>1020.89</v>
      </c>
      <c r="P62" s="17">
        <v>932.15800000000002</v>
      </c>
      <c r="Q62" s="17">
        <v>935.78399999999999</v>
      </c>
      <c r="R62" s="17">
        <v>1041.43</v>
      </c>
      <c r="S62" s="17">
        <v>943.55399999999997</v>
      </c>
      <c r="T62" s="17">
        <v>1083</v>
      </c>
      <c r="U62" s="17">
        <v>994.21100000000001</v>
      </c>
      <c r="V62" s="17">
        <v>933.47</v>
      </c>
      <c r="W62" s="17">
        <v>996.904</v>
      </c>
      <c r="X62" s="17">
        <v>1033.8699999999999</v>
      </c>
      <c r="Y62" s="17">
        <v>1011.26</v>
      </c>
      <c r="Z62" s="17">
        <v>1142.69</v>
      </c>
      <c r="AA62" s="17">
        <v>901.25699999999995</v>
      </c>
      <c r="AB62" s="17">
        <v>1036.3499999999999</v>
      </c>
      <c r="AC62" s="17">
        <v>985.55200000000002</v>
      </c>
      <c r="AD62" s="17">
        <v>953.58299999999997</v>
      </c>
      <c r="AE62" s="17">
        <v>1104.17</v>
      </c>
      <c r="AF62" s="17">
        <v>956.87599999999998</v>
      </c>
      <c r="AG62" s="17">
        <v>954.36300000000006</v>
      </c>
      <c r="AH62" s="17">
        <v>955.26</v>
      </c>
      <c r="AI62" s="17">
        <v>829.86900000000003</v>
      </c>
      <c r="AJ62" s="17">
        <v>951.28</v>
      </c>
      <c r="AK62" s="17">
        <v>1025.5899999999999</v>
      </c>
      <c r="AL62" s="17">
        <v>999.84500000000003</v>
      </c>
      <c r="AM62" s="17">
        <v>737.69200000000001</v>
      </c>
      <c r="AN62" s="17">
        <v>775.82500000000005</v>
      </c>
      <c r="AO62" s="17"/>
      <c r="AP62" s="17"/>
    </row>
    <row r="63" spans="1:42" x14ac:dyDescent="0.35">
      <c r="A63" s="17">
        <v>841.22500000000002</v>
      </c>
      <c r="B63" s="17">
        <v>978.16399999999999</v>
      </c>
      <c r="C63" s="17">
        <v>926.99199999999996</v>
      </c>
      <c r="D63" s="17">
        <v>937.51400000000001</v>
      </c>
      <c r="E63" s="17">
        <v>948.38400000000001</v>
      </c>
      <c r="F63" s="17">
        <v>958.62300000000005</v>
      </c>
      <c r="G63" s="17">
        <v>1033.5999999999999</v>
      </c>
      <c r="H63" s="17">
        <v>1052.07</v>
      </c>
      <c r="I63" s="17">
        <v>914.19299999999998</v>
      </c>
      <c r="J63" s="17">
        <v>827.55399999999997</v>
      </c>
      <c r="K63" s="17">
        <v>945.94100000000003</v>
      </c>
      <c r="L63" s="17">
        <v>915.12800000000004</v>
      </c>
      <c r="M63" s="17">
        <v>829.779</v>
      </c>
      <c r="N63" s="17">
        <v>905.41899999999998</v>
      </c>
      <c r="O63" s="17">
        <v>1021.96</v>
      </c>
      <c r="P63" s="17">
        <v>934.37800000000004</v>
      </c>
      <c r="Q63" s="17">
        <v>949.45799999999997</v>
      </c>
      <c r="R63" s="17">
        <v>1042.23</v>
      </c>
      <c r="S63" s="17">
        <v>947.72299999999996</v>
      </c>
      <c r="T63" s="17">
        <v>1088.96</v>
      </c>
      <c r="U63" s="17">
        <v>994.78700000000003</v>
      </c>
      <c r="V63" s="17">
        <v>940.13499999999999</v>
      </c>
      <c r="W63" s="17">
        <v>998.65899999999999</v>
      </c>
      <c r="X63" s="17">
        <v>1046.9000000000001</v>
      </c>
      <c r="Y63" s="17">
        <v>1013.71</v>
      </c>
      <c r="Z63" s="17">
        <v>1151.1199999999999</v>
      </c>
      <c r="AA63" s="17">
        <v>903.27499999999998</v>
      </c>
      <c r="AB63" s="17">
        <v>1047.42</v>
      </c>
      <c r="AC63" s="17">
        <v>1000.72</v>
      </c>
      <c r="AD63" s="17">
        <v>954.88499999999999</v>
      </c>
      <c r="AE63" s="17">
        <v>1117.71</v>
      </c>
      <c r="AF63" s="17">
        <v>961.971</v>
      </c>
      <c r="AG63" s="17">
        <v>954.48500000000001</v>
      </c>
      <c r="AH63" s="17">
        <v>970.24199999999996</v>
      </c>
      <c r="AI63" s="17">
        <v>830.20299999999997</v>
      </c>
      <c r="AJ63" s="17">
        <v>953.12099999999998</v>
      </c>
      <c r="AK63" s="17">
        <v>1032.4100000000001</v>
      </c>
      <c r="AL63" s="17">
        <v>1064.08</v>
      </c>
      <c r="AM63" s="17">
        <v>739.94</v>
      </c>
      <c r="AN63" s="17">
        <v>779.38499999999999</v>
      </c>
      <c r="AO63" s="17"/>
      <c r="AP63" s="17"/>
    </row>
    <row r="64" spans="1:42" x14ac:dyDescent="0.35">
      <c r="A64" s="17">
        <v>856.64800000000002</v>
      </c>
      <c r="B64" s="17">
        <v>981.31299999999999</v>
      </c>
      <c r="C64" s="17">
        <v>928.351</v>
      </c>
      <c r="D64" s="17">
        <v>937.65300000000002</v>
      </c>
      <c r="E64" s="17">
        <v>954.98099999999999</v>
      </c>
      <c r="F64" s="17">
        <v>960.59699999999998</v>
      </c>
      <c r="G64" s="17">
        <v>1040.4100000000001</v>
      </c>
      <c r="H64" s="17">
        <v>1063.3</v>
      </c>
      <c r="I64" s="17">
        <v>919.19500000000005</v>
      </c>
      <c r="J64" s="17">
        <v>830.94500000000005</v>
      </c>
      <c r="K64" s="17">
        <v>952.11800000000005</v>
      </c>
      <c r="L64" s="17">
        <v>930.01800000000003</v>
      </c>
      <c r="M64" s="17">
        <v>834.81500000000005</v>
      </c>
      <c r="N64" s="17">
        <v>917.154</v>
      </c>
      <c r="O64" s="17">
        <v>1030.8800000000001</v>
      </c>
      <c r="P64" s="17">
        <v>940.93</v>
      </c>
      <c r="Q64" s="17">
        <v>956.41</v>
      </c>
      <c r="R64" s="17">
        <v>1044.3599999999999</v>
      </c>
      <c r="S64" s="17">
        <v>947.93</v>
      </c>
      <c r="T64" s="17">
        <v>1090.18</v>
      </c>
      <c r="U64" s="17">
        <v>1007.12</v>
      </c>
      <c r="V64" s="17">
        <v>944.38699999999994</v>
      </c>
      <c r="W64" s="17">
        <v>1000.69</v>
      </c>
      <c r="X64" s="17">
        <v>1048.71</v>
      </c>
      <c r="Y64" s="17">
        <v>1017.91</v>
      </c>
      <c r="Z64" s="17">
        <v>1158.3</v>
      </c>
      <c r="AA64" s="17">
        <v>905.524</v>
      </c>
      <c r="AB64" s="17">
        <v>1059.9100000000001</v>
      </c>
      <c r="AC64" s="17">
        <v>1002.06</v>
      </c>
      <c r="AD64" s="17">
        <v>964.61900000000003</v>
      </c>
      <c r="AE64" s="17">
        <v>1120.98</v>
      </c>
      <c r="AF64" s="17">
        <v>970.34699999999998</v>
      </c>
      <c r="AG64" s="17">
        <v>958.11699999999996</v>
      </c>
      <c r="AH64" s="17">
        <v>970.80399999999997</v>
      </c>
      <c r="AI64" s="17">
        <v>833.06600000000003</v>
      </c>
      <c r="AJ64" s="17">
        <v>970.29899999999998</v>
      </c>
      <c r="AK64" s="17">
        <v>1036.3399999999999</v>
      </c>
      <c r="AL64" s="17">
        <v>1068.74</v>
      </c>
      <c r="AM64" s="17">
        <v>758.45299999999997</v>
      </c>
      <c r="AN64" s="17">
        <v>803.06100000000004</v>
      </c>
      <c r="AO64" s="17"/>
      <c r="AP64" s="17"/>
    </row>
    <row r="65" spans="1:42" x14ac:dyDescent="0.35">
      <c r="A65" s="17">
        <v>861.125</v>
      </c>
      <c r="B65" s="17">
        <v>984.83399999999995</v>
      </c>
      <c r="C65" s="17">
        <v>935.89800000000002</v>
      </c>
      <c r="D65" s="17">
        <v>940.86400000000003</v>
      </c>
      <c r="E65" s="17">
        <v>960.66600000000005</v>
      </c>
      <c r="F65" s="17">
        <v>961.83900000000006</v>
      </c>
      <c r="G65" s="17">
        <v>1043.03</v>
      </c>
      <c r="H65" s="17">
        <v>1069.92</v>
      </c>
      <c r="I65" s="17">
        <v>930.19299999999998</v>
      </c>
      <c r="J65" s="17">
        <v>832.94799999999998</v>
      </c>
      <c r="K65" s="17">
        <v>954.41099999999994</v>
      </c>
      <c r="L65" s="17">
        <v>932.36199999999997</v>
      </c>
      <c r="M65" s="17">
        <v>855.26800000000003</v>
      </c>
      <c r="N65" s="17">
        <v>918.59299999999996</v>
      </c>
      <c r="O65" s="17">
        <v>1031.46</v>
      </c>
      <c r="P65" s="17">
        <v>945.04899999999998</v>
      </c>
      <c r="Q65" s="17">
        <v>986.11699999999996</v>
      </c>
      <c r="R65" s="17">
        <v>1066.25</v>
      </c>
      <c r="S65" s="17">
        <v>949.05200000000002</v>
      </c>
      <c r="T65" s="17">
        <v>1092.0899999999999</v>
      </c>
      <c r="U65" s="17">
        <v>1017.3</v>
      </c>
      <c r="V65" s="17">
        <v>945.17</v>
      </c>
      <c r="W65" s="17">
        <v>1001.33</v>
      </c>
      <c r="X65" s="17">
        <v>1049.28</v>
      </c>
      <c r="Y65" s="17">
        <v>1025.29</v>
      </c>
      <c r="Z65" s="17">
        <v>1161.27</v>
      </c>
      <c r="AA65" s="17">
        <v>909.73599999999999</v>
      </c>
      <c r="AB65" s="17">
        <v>1082.3499999999999</v>
      </c>
      <c r="AC65" s="17">
        <v>1004.11</v>
      </c>
      <c r="AD65" s="17">
        <v>969.68</v>
      </c>
      <c r="AE65" s="17">
        <v>1136.24</v>
      </c>
      <c r="AF65" s="17">
        <v>985.07399999999996</v>
      </c>
      <c r="AG65" s="17">
        <v>960.31700000000001</v>
      </c>
      <c r="AH65" s="17">
        <v>974.71299999999997</v>
      </c>
      <c r="AI65" s="17">
        <v>836.947</v>
      </c>
      <c r="AJ65" s="17">
        <v>971.38099999999997</v>
      </c>
      <c r="AK65" s="17">
        <v>1037.77</v>
      </c>
      <c r="AL65" s="17">
        <v>1090.18</v>
      </c>
      <c r="AM65" s="17">
        <v>759.01400000000001</v>
      </c>
      <c r="AN65" s="17">
        <v>822.87800000000004</v>
      </c>
      <c r="AO65" s="17"/>
      <c r="AP65" s="17"/>
    </row>
    <row r="66" spans="1:42" x14ac:dyDescent="0.35">
      <c r="A66" s="17">
        <v>865.88199999999995</v>
      </c>
      <c r="B66" s="17">
        <v>990.02800000000002</v>
      </c>
      <c r="C66" s="17">
        <v>939.49699999999996</v>
      </c>
      <c r="D66" s="17">
        <v>949.65200000000004</v>
      </c>
      <c r="E66" s="17">
        <v>961.26599999999996</v>
      </c>
      <c r="F66" s="17">
        <v>971.31399999999996</v>
      </c>
      <c r="G66" s="17">
        <v>1063.1199999999999</v>
      </c>
      <c r="H66" s="17">
        <v>1073.2</v>
      </c>
      <c r="I66" s="17">
        <v>940.67899999999997</v>
      </c>
      <c r="J66" s="17">
        <v>840.17399999999998</v>
      </c>
      <c r="K66" s="17">
        <v>988.399</v>
      </c>
      <c r="L66" s="17">
        <v>935.91600000000005</v>
      </c>
      <c r="M66" s="17">
        <v>864.529</v>
      </c>
      <c r="N66" s="17">
        <v>927.50199999999995</v>
      </c>
      <c r="O66" s="17">
        <v>1033.94</v>
      </c>
      <c r="P66" s="17">
        <v>960.62099999999998</v>
      </c>
      <c r="Q66" s="17">
        <v>1000.28</v>
      </c>
      <c r="R66" s="17">
        <v>1085.6500000000001</v>
      </c>
      <c r="S66" s="17">
        <v>954.93600000000004</v>
      </c>
      <c r="T66" s="17">
        <v>1094.6500000000001</v>
      </c>
      <c r="U66" s="17">
        <v>1024.47</v>
      </c>
      <c r="V66" s="17">
        <v>946.34199999999998</v>
      </c>
      <c r="W66" s="17">
        <v>1008.09</v>
      </c>
      <c r="X66" s="17">
        <v>1053.25</v>
      </c>
      <c r="Y66" s="17">
        <v>1031.81</v>
      </c>
      <c r="Z66" s="17">
        <v>1162.1400000000001</v>
      </c>
      <c r="AA66" s="17">
        <v>911.39200000000005</v>
      </c>
      <c r="AB66" s="17">
        <v>1088.3599999999999</v>
      </c>
      <c r="AC66" s="17">
        <v>1012.54</v>
      </c>
      <c r="AD66" s="17">
        <v>975.79200000000003</v>
      </c>
      <c r="AE66" s="17">
        <v>1139.8499999999999</v>
      </c>
      <c r="AF66" s="17">
        <v>991.48199999999997</v>
      </c>
      <c r="AG66" s="17">
        <v>966.47400000000005</v>
      </c>
      <c r="AH66" s="17">
        <v>980.40899999999999</v>
      </c>
      <c r="AI66" s="17">
        <v>839.72799999999995</v>
      </c>
      <c r="AJ66" s="17">
        <v>982.33</v>
      </c>
      <c r="AK66" s="17">
        <v>1051.92</v>
      </c>
      <c r="AL66" s="17">
        <v>1093.72</v>
      </c>
      <c r="AM66" s="17">
        <v>763.10199999999998</v>
      </c>
      <c r="AN66" s="17">
        <v>836.66800000000001</v>
      </c>
      <c r="AO66" s="17"/>
      <c r="AP66" s="17"/>
    </row>
    <row r="67" spans="1:42" x14ac:dyDescent="0.35">
      <c r="A67" s="17">
        <v>866.1</v>
      </c>
      <c r="B67" s="17">
        <v>1001.19</v>
      </c>
      <c r="C67" s="17">
        <v>940.16700000000003</v>
      </c>
      <c r="D67" s="17">
        <v>957.21199999999999</v>
      </c>
      <c r="E67" s="17">
        <v>965.21199999999999</v>
      </c>
      <c r="F67" s="17">
        <v>972.15099999999995</v>
      </c>
      <c r="G67" s="17">
        <v>1071.6199999999999</v>
      </c>
      <c r="H67" s="17">
        <v>1073.33</v>
      </c>
      <c r="I67" s="17">
        <v>942.78599999999994</v>
      </c>
      <c r="J67" s="17">
        <v>852.88099999999997</v>
      </c>
      <c r="K67" s="17">
        <v>998.38</v>
      </c>
      <c r="L67" s="17">
        <v>957.60799999999995</v>
      </c>
      <c r="M67" s="17">
        <v>864.96799999999996</v>
      </c>
      <c r="N67" s="17">
        <v>928.95500000000004</v>
      </c>
      <c r="O67" s="17">
        <v>1057.29</v>
      </c>
      <c r="P67" s="17">
        <v>971.81899999999996</v>
      </c>
      <c r="Q67" s="17">
        <v>1012.65</v>
      </c>
      <c r="R67" s="17">
        <v>1090.53</v>
      </c>
      <c r="S67" s="17">
        <v>958.71299999999997</v>
      </c>
      <c r="T67" s="17">
        <v>1102.3499999999999</v>
      </c>
      <c r="U67" s="17">
        <v>1036.6300000000001</v>
      </c>
      <c r="V67" s="17">
        <v>951.14</v>
      </c>
      <c r="W67" s="17">
        <v>1009.97</v>
      </c>
      <c r="X67" s="17">
        <v>1057.3900000000001</v>
      </c>
      <c r="Y67" s="17">
        <v>1032.5999999999999</v>
      </c>
      <c r="Z67" s="17">
        <v>1168.5899999999999</v>
      </c>
      <c r="AA67" s="17">
        <v>920.50699999999995</v>
      </c>
      <c r="AB67" s="17">
        <v>1097.28</v>
      </c>
      <c r="AC67" s="17">
        <v>1013.8</v>
      </c>
      <c r="AD67" s="17">
        <v>977.19399999999996</v>
      </c>
      <c r="AE67" s="17">
        <v>1142.94</v>
      </c>
      <c r="AF67" s="17">
        <v>993.96600000000001</v>
      </c>
      <c r="AG67" s="17">
        <v>974.85699999999997</v>
      </c>
      <c r="AH67" s="17">
        <v>991.995</v>
      </c>
      <c r="AI67" s="17">
        <v>840.32799999999997</v>
      </c>
      <c r="AJ67" s="17">
        <v>984.17</v>
      </c>
      <c r="AK67" s="17">
        <v>1060.24</v>
      </c>
      <c r="AL67" s="17">
        <v>1112.05</v>
      </c>
      <c r="AM67" s="17">
        <v>765.79700000000003</v>
      </c>
      <c r="AN67" s="17">
        <v>852.60400000000004</v>
      </c>
      <c r="AO67" s="17"/>
      <c r="AP67" s="17"/>
    </row>
    <row r="68" spans="1:42" x14ac:dyDescent="0.35">
      <c r="A68" s="17">
        <v>867.23</v>
      </c>
      <c r="B68" s="17">
        <v>1008.27</v>
      </c>
      <c r="C68" s="17">
        <v>950.09199999999998</v>
      </c>
      <c r="D68" s="17">
        <v>961.33299999999997</v>
      </c>
      <c r="E68" s="17">
        <v>966.11199999999997</v>
      </c>
      <c r="F68" s="17">
        <v>976.72299999999996</v>
      </c>
      <c r="G68" s="17">
        <v>1078.82</v>
      </c>
      <c r="H68" s="17">
        <v>1078.74</v>
      </c>
      <c r="I68" s="17">
        <v>946.279</v>
      </c>
      <c r="J68" s="17">
        <v>859.43100000000004</v>
      </c>
      <c r="K68" s="17">
        <v>1005.24</v>
      </c>
      <c r="L68" s="17">
        <v>962.86900000000003</v>
      </c>
      <c r="M68" s="17">
        <v>866.72500000000002</v>
      </c>
      <c r="N68" s="17">
        <v>943.53499999999997</v>
      </c>
      <c r="O68" s="17">
        <v>1092.98</v>
      </c>
      <c r="P68" s="17">
        <v>976.98500000000001</v>
      </c>
      <c r="Q68" s="17">
        <v>1021.65</v>
      </c>
      <c r="R68" s="17">
        <v>1092.02</v>
      </c>
      <c r="S68" s="17">
        <v>963.22500000000002</v>
      </c>
      <c r="T68" s="17">
        <v>1107.3900000000001</v>
      </c>
      <c r="U68" s="17">
        <v>1040.06</v>
      </c>
      <c r="V68" s="17">
        <v>952.18200000000002</v>
      </c>
      <c r="W68" s="17">
        <v>1020</v>
      </c>
      <c r="X68" s="17">
        <v>1058.5</v>
      </c>
      <c r="Y68" s="17">
        <v>1038.82</v>
      </c>
      <c r="Z68" s="17">
        <v>1168.78</v>
      </c>
      <c r="AA68" s="17">
        <v>931.99</v>
      </c>
      <c r="AB68" s="17">
        <v>1107.8699999999999</v>
      </c>
      <c r="AC68" s="17">
        <v>1014.65</v>
      </c>
      <c r="AD68" s="17">
        <v>992.40099999999995</v>
      </c>
      <c r="AE68" s="17">
        <v>1145.73</v>
      </c>
      <c r="AF68" s="17">
        <v>996.64200000000005</v>
      </c>
      <c r="AG68" s="17">
        <v>977.82799999999997</v>
      </c>
      <c r="AH68" s="17">
        <v>994.96</v>
      </c>
      <c r="AI68" s="17">
        <v>846.31299999999999</v>
      </c>
      <c r="AJ68" s="17">
        <v>986.86199999999997</v>
      </c>
      <c r="AK68" s="17">
        <v>1070.1600000000001</v>
      </c>
      <c r="AL68" s="17">
        <v>1115.49</v>
      </c>
      <c r="AM68" s="17">
        <v>766.12099999999998</v>
      </c>
      <c r="AN68" s="17">
        <v>871.67600000000004</v>
      </c>
      <c r="AO68" s="17"/>
      <c r="AP68" s="17"/>
    </row>
    <row r="69" spans="1:42" x14ac:dyDescent="0.35">
      <c r="A69" s="17">
        <v>873.19500000000005</v>
      </c>
      <c r="B69" s="17">
        <v>1024.1300000000001</v>
      </c>
      <c r="C69" s="17">
        <v>961.83799999999997</v>
      </c>
      <c r="D69" s="17">
        <v>965.22799999999995</v>
      </c>
      <c r="E69" s="17">
        <v>970.86900000000003</v>
      </c>
      <c r="F69" s="17">
        <v>984.85599999999999</v>
      </c>
      <c r="G69" s="17">
        <v>1091.45</v>
      </c>
      <c r="H69" s="17">
        <v>1093.1600000000001</v>
      </c>
      <c r="I69" s="17">
        <v>972.56500000000005</v>
      </c>
      <c r="J69" s="17">
        <v>866.596</v>
      </c>
      <c r="K69" s="17">
        <v>1017.63</v>
      </c>
      <c r="L69" s="17">
        <v>965.11400000000003</v>
      </c>
      <c r="M69" s="17">
        <v>878.21799999999996</v>
      </c>
      <c r="N69" s="17">
        <v>944.17100000000005</v>
      </c>
      <c r="O69" s="17">
        <v>1100.98</v>
      </c>
      <c r="P69" s="17">
        <v>985.11599999999999</v>
      </c>
      <c r="Q69" s="17">
        <v>1030.23</v>
      </c>
      <c r="R69" s="17">
        <v>1092.6500000000001</v>
      </c>
      <c r="S69" s="17">
        <v>970.58600000000001</v>
      </c>
      <c r="T69" s="17">
        <v>1109.57</v>
      </c>
      <c r="U69" s="17">
        <v>1041.1600000000001</v>
      </c>
      <c r="V69" s="17">
        <v>963.42100000000005</v>
      </c>
      <c r="W69" s="17">
        <v>1026.05</v>
      </c>
      <c r="X69" s="17">
        <v>1066.18</v>
      </c>
      <c r="Y69" s="17">
        <v>1040.92</v>
      </c>
      <c r="Z69" s="17">
        <v>1173.6300000000001</v>
      </c>
      <c r="AA69" s="17">
        <v>934.976</v>
      </c>
      <c r="AB69" s="17">
        <v>1109.77</v>
      </c>
      <c r="AC69" s="17">
        <v>1018.63</v>
      </c>
      <c r="AD69" s="17">
        <v>1001.09</v>
      </c>
      <c r="AE69" s="17">
        <v>1155.7</v>
      </c>
      <c r="AF69" s="17">
        <v>997.78399999999999</v>
      </c>
      <c r="AG69" s="17">
        <v>987.90099999999995</v>
      </c>
      <c r="AH69" s="17">
        <v>997.28499999999997</v>
      </c>
      <c r="AI69" s="17">
        <v>848.89599999999996</v>
      </c>
      <c r="AJ69" s="17">
        <v>991.75</v>
      </c>
      <c r="AK69" s="17">
        <v>1075.6099999999999</v>
      </c>
      <c r="AL69" s="17">
        <v>1134.06</v>
      </c>
      <c r="AM69" s="17">
        <v>786.23199999999997</v>
      </c>
      <c r="AN69" s="17">
        <v>901.40300000000002</v>
      </c>
      <c r="AO69" s="17"/>
      <c r="AP69" s="17"/>
    </row>
    <row r="70" spans="1:42" x14ac:dyDescent="0.35">
      <c r="A70" s="17">
        <v>876.27099999999996</v>
      </c>
      <c r="B70" s="17">
        <v>1028.6099999999999</v>
      </c>
      <c r="C70" s="17">
        <v>964.13</v>
      </c>
      <c r="D70" s="17">
        <v>978.60699999999997</v>
      </c>
      <c r="E70" s="17">
        <v>970.89800000000002</v>
      </c>
      <c r="F70" s="17">
        <v>997.36599999999999</v>
      </c>
      <c r="G70" s="17">
        <v>1091.8499999999999</v>
      </c>
      <c r="H70" s="17">
        <v>1111.1300000000001</v>
      </c>
      <c r="I70" s="17">
        <v>975.37400000000002</v>
      </c>
      <c r="J70" s="17">
        <v>876.53599999999994</v>
      </c>
      <c r="K70" s="17">
        <v>1055.5</v>
      </c>
      <c r="L70" s="17">
        <v>971.07899999999995</v>
      </c>
      <c r="M70" s="17">
        <v>880.75199999999995</v>
      </c>
      <c r="N70" s="17">
        <v>971.70399999999995</v>
      </c>
      <c r="O70" s="17">
        <v>1103.69</v>
      </c>
      <c r="P70" s="17">
        <v>987.01800000000003</v>
      </c>
      <c r="Q70" s="17">
        <v>1048.83</v>
      </c>
      <c r="R70" s="17">
        <v>1093.8599999999999</v>
      </c>
      <c r="S70" s="17">
        <v>988.31600000000003</v>
      </c>
      <c r="T70" s="17">
        <v>1116.43</v>
      </c>
      <c r="U70" s="17">
        <v>1045.51</v>
      </c>
      <c r="V70" s="17">
        <v>963.505</v>
      </c>
      <c r="W70" s="17">
        <v>1027.1400000000001</v>
      </c>
      <c r="X70" s="17">
        <v>1068.1099999999999</v>
      </c>
      <c r="Y70" s="17">
        <v>1057.98</v>
      </c>
      <c r="Z70" s="17">
        <v>1175.6500000000001</v>
      </c>
      <c r="AA70" s="17">
        <v>945.41300000000001</v>
      </c>
      <c r="AB70" s="17">
        <v>1131.71</v>
      </c>
      <c r="AC70" s="17">
        <v>1020.67</v>
      </c>
      <c r="AD70" s="17">
        <v>1005.17</v>
      </c>
      <c r="AE70" s="17">
        <v>1157.18</v>
      </c>
      <c r="AF70" s="17">
        <v>1001.64</v>
      </c>
      <c r="AG70" s="17">
        <v>1029.77</v>
      </c>
      <c r="AH70" s="17">
        <v>1003.17</v>
      </c>
      <c r="AI70" s="17">
        <v>858.56299999999999</v>
      </c>
      <c r="AJ70" s="17">
        <v>993.49699999999996</v>
      </c>
      <c r="AK70" s="17">
        <v>1110.92</v>
      </c>
      <c r="AL70" s="17">
        <v>1140.32</v>
      </c>
      <c r="AM70" s="17">
        <v>789.30100000000004</v>
      </c>
      <c r="AN70" s="17">
        <v>916.62800000000004</v>
      </c>
      <c r="AO70" s="17"/>
      <c r="AP70" s="17"/>
    </row>
    <row r="71" spans="1:42" x14ac:dyDescent="0.35">
      <c r="A71" s="17">
        <v>877.76900000000001</v>
      </c>
      <c r="B71" s="17">
        <v>1044.54</v>
      </c>
      <c r="C71" s="17">
        <v>969.221</v>
      </c>
      <c r="D71" s="17">
        <v>979.52499999999998</v>
      </c>
      <c r="E71" s="17">
        <v>977.38699999999994</v>
      </c>
      <c r="F71" s="17">
        <v>1000.94</v>
      </c>
      <c r="G71" s="17">
        <v>1102.3800000000001</v>
      </c>
      <c r="H71" s="17">
        <v>1124.23</v>
      </c>
      <c r="I71" s="17">
        <v>982.529</v>
      </c>
      <c r="J71" s="17">
        <v>876.78099999999995</v>
      </c>
      <c r="K71" s="17">
        <v>1055.6099999999999</v>
      </c>
      <c r="L71" s="17">
        <v>974.01599999999996</v>
      </c>
      <c r="M71" s="17">
        <v>893.80200000000002</v>
      </c>
      <c r="N71" s="17">
        <v>1005.77</v>
      </c>
      <c r="O71" s="17">
        <v>1104.6400000000001</v>
      </c>
      <c r="P71" s="17">
        <v>987.798</v>
      </c>
      <c r="Q71" s="17">
        <v>1067.06</v>
      </c>
      <c r="R71" s="17">
        <v>1099.4000000000001</v>
      </c>
      <c r="S71" s="17">
        <v>990.24900000000002</v>
      </c>
      <c r="T71" s="17">
        <v>1126.3699999999999</v>
      </c>
      <c r="U71" s="17">
        <v>1063.8699999999999</v>
      </c>
      <c r="V71" s="17">
        <v>966.34500000000003</v>
      </c>
      <c r="W71" s="17">
        <v>1043.1099999999999</v>
      </c>
      <c r="X71" s="17">
        <v>1081.23</v>
      </c>
      <c r="Y71" s="17">
        <v>1070.52</v>
      </c>
      <c r="Z71" s="17">
        <v>1177.6199999999999</v>
      </c>
      <c r="AA71" s="17">
        <v>947.61199999999997</v>
      </c>
      <c r="AB71" s="17">
        <v>1138.03</v>
      </c>
      <c r="AC71" s="17">
        <v>1042.3</v>
      </c>
      <c r="AD71" s="17">
        <v>1010.59</v>
      </c>
      <c r="AE71" s="17">
        <v>1163.81</v>
      </c>
      <c r="AF71" s="17">
        <v>1006.49</v>
      </c>
      <c r="AG71" s="17">
        <v>1046.47</v>
      </c>
      <c r="AH71" s="17">
        <v>1024.98</v>
      </c>
      <c r="AI71" s="17">
        <v>861.18200000000002</v>
      </c>
      <c r="AJ71" s="17">
        <v>999.49</v>
      </c>
      <c r="AK71" s="17">
        <v>1118.18</v>
      </c>
      <c r="AL71" s="17">
        <v>1146.73</v>
      </c>
      <c r="AM71" s="17">
        <v>824.96199999999999</v>
      </c>
      <c r="AN71" s="17">
        <v>923.41600000000005</v>
      </c>
      <c r="AO71" s="17"/>
      <c r="AP71" s="17"/>
    </row>
    <row r="72" spans="1:42" x14ac:dyDescent="0.35">
      <c r="A72" s="17">
        <v>880.298</v>
      </c>
      <c r="B72" s="17">
        <v>1044.55</v>
      </c>
      <c r="C72" s="17">
        <v>973.07100000000003</v>
      </c>
      <c r="D72" s="17">
        <v>982.00400000000002</v>
      </c>
      <c r="E72" s="17">
        <v>982.19100000000003</v>
      </c>
      <c r="F72" s="17">
        <v>1000.95</v>
      </c>
      <c r="G72" s="17">
        <v>1114.24</v>
      </c>
      <c r="H72" s="17">
        <v>1124.4100000000001</v>
      </c>
      <c r="I72" s="17">
        <v>986.72299999999996</v>
      </c>
      <c r="J72" s="17">
        <v>877.47299999999996</v>
      </c>
      <c r="K72" s="17">
        <v>1068.3599999999999</v>
      </c>
      <c r="L72" s="17">
        <v>988.86500000000001</v>
      </c>
      <c r="M72" s="17">
        <v>907.99699999999996</v>
      </c>
      <c r="N72" s="17">
        <v>1016.46</v>
      </c>
      <c r="O72" s="17">
        <v>1139.6600000000001</v>
      </c>
      <c r="P72" s="17">
        <v>996.60299999999995</v>
      </c>
      <c r="Q72" s="17">
        <v>1077.27</v>
      </c>
      <c r="R72" s="17">
        <v>1108.9000000000001</v>
      </c>
      <c r="S72" s="17">
        <v>991.35199999999998</v>
      </c>
      <c r="T72" s="17">
        <v>1141.19</v>
      </c>
      <c r="U72" s="17">
        <v>1078.1199999999999</v>
      </c>
      <c r="V72" s="17">
        <v>980.80499999999995</v>
      </c>
      <c r="W72" s="17">
        <v>1057.67</v>
      </c>
      <c r="X72" s="17">
        <v>1098.74</v>
      </c>
      <c r="Y72" s="17">
        <v>1072.03</v>
      </c>
      <c r="Z72" s="17">
        <v>1188.0899999999999</v>
      </c>
      <c r="AA72" s="17">
        <v>950.202</v>
      </c>
      <c r="AB72" s="17">
        <v>1139.32</v>
      </c>
      <c r="AC72" s="17">
        <v>1084.9100000000001</v>
      </c>
      <c r="AD72" s="17">
        <v>1015.94</v>
      </c>
      <c r="AE72" s="17">
        <v>1165.92</v>
      </c>
      <c r="AF72" s="17">
        <v>1008.92</v>
      </c>
      <c r="AG72" s="17">
        <v>1049.03</v>
      </c>
      <c r="AH72" s="17">
        <v>1037.76</v>
      </c>
      <c r="AI72" s="17">
        <v>874.75</v>
      </c>
      <c r="AJ72" s="17">
        <v>1001.33</v>
      </c>
      <c r="AK72" s="17">
        <v>1121.8900000000001</v>
      </c>
      <c r="AL72" s="17">
        <v>1155.3800000000001</v>
      </c>
      <c r="AM72" s="17">
        <v>841.57500000000005</v>
      </c>
      <c r="AN72" s="17">
        <v>958.62900000000002</v>
      </c>
      <c r="AO72" s="17"/>
      <c r="AP72" s="17"/>
    </row>
    <row r="73" spans="1:42" x14ac:dyDescent="0.35">
      <c r="A73" s="17">
        <v>882.81799999999998</v>
      </c>
      <c r="B73" s="17">
        <v>1049.72</v>
      </c>
      <c r="C73" s="17">
        <v>973.14400000000001</v>
      </c>
      <c r="D73" s="17">
        <v>984.399</v>
      </c>
      <c r="E73" s="17">
        <v>1007.37</v>
      </c>
      <c r="F73" s="17">
        <v>1026.51</v>
      </c>
      <c r="G73" s="17">
        <v>1115.1400000000001</v>
      </c>
      <c r="H73" s="17">
        <v>1130.99</v>
      </c>
      <c r="I73" s="17">
        <v>1008.48</v>
      </c>
      <c r="J73" s="17">
        <v>879.24099999999999</v>
      </c>
      <c r="K73" s="17">
        <v>1080.6600000000001</v>
      </c>
      <c r="L73" s="17">
        <v>1000.48</v>
      </c>
      <c r="M73" s="17">
        <v>919.24300000000005</v>
      </c>
      <c r="N73" s="17">
        <v>1018.66</v>
      </c>
      <c r="O73" s="17">
        <v>1145.49</v>
      </c>
      <c r="P73" s="17">
        <v>1005.11</v>
      </c>
      <c r="Q73" s="17">
        <v>1081.1099999999999</v>
      </c>
      <c r="R73" s="17">
        <v>1115.06</v>
      </c>
      <c r="S73" s="17">
        <v>997.07899999999995</v>
      </c>
      <c r="T73" s="17">
        <v>1158.03</v>
      </c>
      <c r="U73" s="17">
        <v>1082.51</v>
      </c>
      <c r="V73" s="17">
        <v>1000.43</v>
      </c>
      <c r="W73" s="17">
        <v>1063.95</v>
      </c>
      <c r="X73" s="17">
        <v>1123.69</v>
      </c>
      <c r="Y73" s="17">
        <v>1076.1300000000001</v>
      </c>
      <c r="Z73" s="17">
        <v>1188.3399999999999</v>
      </c>
      <c r="AA73" s="17">
        <v>962.92200000000003</v>
      </c>
      <c r="AB73" s="17">
        <v>1139.3599999999999</v>
      </c>
      <c r="AC73" s="17">
        <v>1107.54</v>
      </c>
      <c r="AD73" s="17">
        <v>1017.45</v>
      </c>
      <c r="AE73" s="17">
        <v>1177.43</v>
      </c>
      <c r="AF73" s="17">
        <v>1011.52</v>
      </c>
      <c r="AG73" s="17">
        <v>1054.8599999999999</v>
      </c>
      <c r="AH73" s="17">
        <v>1041.93</v>
      </c>
      <c r="AI73" s="17">
        <v>892.24800000000005</v>
      </c>
      <c r="AJ73" s="17">
        <v>1004.17</v>
      </c>
      <c r="AK73" s="17">
        <v>1125.68</v>
      </c>
      <c r="AL73" s="17">
        <v>1156.94</v>
      </c>
      <c r="AM73" s="17">
        <v>843.50199999999995</v>
      </c>
      <c r="AN73" s="17">
        <v>959.02599999999995</v>
      </c>
      <c r="AO73" s="17"/>
      <c r="AP73" s="17"/>
    </row>
    <row r="74" spans="1:42" x14ac:dyDescent="0.35">
      <c r="A74" s="17">
        <v>897.19600000000003</v>
      </c>
      <c r="B74" s="17">
        <v>1053.8</v>
      </c>
      <c r="C74" s="17">
        <v>974.46900000000005</v>
      </c>
      <c r="D74" s="17">
        <v>1006.37</v>
      </c>
      <c r="E74" s="17">
        <v>1021.89</v>
      </c>
      <c r="F74" s="17">
        <v>1032.1400000000001</v>
      </c>
      <c r="G74" s="17">
        <v>1135.75</v>
      </c>
      <c r="H74" s="17">
        <v>1134.6600000000001</v>
      </c>
      <c r="I74" s="17">
        <v>1011.84</v>
      </c>
      <c r="J74" s="17">
        <v>880.92200000000003</v>
      </c>
      <c r="K74" s="17">
        <v>1100</v>
      </c>
      <c r="L74" s="17">
        <v>1003.08</v>
      </c>
      <c r="M74" s="17">
        <v>923.16399999999999</v>
      </c>
      <c r="N74" s="17">
        <v>1024.8699999999999</v>
      </c>
      <c r="O74" s="17">
        <v>1165.2</v>
      </c>
      <c r="P74" s="17">
        <v>1012.19</v>
      </c>
      <c r="Q74" s="17">
        <v>1100.29</v>
      </c>
      <c r="R74" s="17">
        <v>1115.99</v>
      </c>
      <c r="S74" s="17">
        <v>1004.07</v>
      </c>
      <c r="T74" s="17">
        <v>1161.8699999999999</v>
      </c>
      <c r="U74" s="17">
        <v>1084.9100000000001</v>
      </c>
      <c r="V74" s="17">
        <v>1003.16</v>
      </c>
      <c r="W74" s="17">
        <v>1090.78</v>
      </c>
      <c r="X74" s="17">
        <v>1124.68</v>
      </c>
      <c r="Y74" s="17">
        <v>1081.06</v>
      </c>
      <c r="Z74" s="17">
        <v>1196.1300000000001</v>
      </c>
      <c r="AA74" s="17">
        <v>970.404</v>
      </c>
      <c r="AB74" s="17">
        <v>1163.81</v>
      </c>
      <c r="AC74" s="17">
        <v>1111.1099999999999</v>
      </c>
      <c r="AD74" s="17">
        <v>1022.87</v>
      </c>
      <c r="AE74" s="17">
        <v>1182.82</v>
      </c>
      <c r="AF74" s="17">
        <v>1020.01</v>
      </c>
      <c r="AG74" s="17">
        <v>1055.8</v>
      </c>
      <c r="AH74" s="17">
        <v>1044.17</v>
      </c>
      <c r="AI74" s="17">
        <v>899.29200000000003</v>
      </c>
      <c r="AJ74" s="17">
        <v>1006.2</v>
      </c>
      <c r="AK74" s="17">
        <v>1160.33</v>
      </c>
      <c r="AL74" s="17">
        <v>1169.9000000000001</v>
      </c>
      <c r="AM74" s="17">
        <v>901.94</v>
      </c>
      <c r="AN74" s="17">
        <v>995.25599999999997</v>
      </c>
      <c r="AO74" s="17"/>
      <c r="AP74" s="17"/>
    </row>
    <row r="75" spans="1:42" x14ac:dyDescent="0.35">
      <c r="A75" s="17">
        <v>899.61699999999996</v>
      </c>
      <c r="B75" s="17">
        <v>1055.92</v>
      </c>
      <c r="C75" s="17">
        <v>985.2</v>
      </c>
      <c r="D75" s="17">
        <v>1010.27</v>
      </c>
      <c r="E75" s="17">
        <v>1028.8399999999999</v>
      </c>
      <c r="F75" s="17">
        <v>1037.7</v>
      </c>
      <c r="G75" s="17">
        <v>1138.03</v>
      </c>
      <c r="H75" s="17">
        <v>1136.4000000000001</v>
      </c>
      <c r="I75" s="17">
        <v>1045.94</v>
      </c>
      <c r="J75" s="17">
        <v>902.43299999999999</v>
      </c>
      <c r="K75" s="17">
        <v>1123.56</v>
      </c>
      <c r="L75" s="17">
        <v>1011.57</v>
      </c>
      <c r="M75" s="17">
        <v>942.53099999999995</v>
      </c>
      <c r="N75" s="17">
        <v>1026.03</v>
      </c>
      <c r="O75" s="17">
        <v>1173.27</v>
      </c>
      <c r="P75" s="17">
        <v>1025.6400000000001</v>
      </c>
      <c r="Q75" s="17">
        <v>1115.8499999999999</v>
      </c>
      <c r="R75" s="17">
        <v>1154.3699999999999</v>
      </c>
      <c r="S75" s="17">
        <v>1014.05</v>
      </c>
      <c r="T75" s="17">
        <v>1163.31</v>
      </c>
      <c r="U75" s="17">
        <v>1111.1199999999999</v>
      </c>
      <c r="V75" s="17">
        <v>1014.1</v>
      </c>
      <c r="W75" s="17">
        <v>1091.52</v>
      </c>
      <c r="X75" s="17">
        <v>1131.3499999999999</v>
      </c>
      <c r="Y75" s="17">
        <v>1081.8599999999999</v>
      </c>
      <c r="Z75" s="17">
        <v>1207.3399999999999</v>
      </c>
      <c r="AA75" s="17">
        <v>975.19200000000001</v>
      </c>
      <c r="AB75" s="17">
        <v>1188.07</v>
      </c>
      <c r="AC75" s="17">
        <v>1149.74</v>
      </c>
      <c r="AD75" s="17">
        <v>1050.25</v>
      </c>
      <c r="AE75" s="17">
        <v>1183.1199999999999</v>
      </c>
      <c r="AF75" s="17">
        <v>1021.84</v>
      </c>
      <c r="AG75" s="17">
        <v>1073.1600000000001</v>
      </c>
      <c r="AH75" s="17">
        <v>1080.04</v>
      </c>
      <c r="AI75" s="17">
        <v>906.23400000000004</v>
      </c>
      <c r="AJ75" s="17">
        <v>1011.74</v>
      </c>
      <c r="AK75" s="17">
        <v>1170.52</v>
      </c>
      <c r="AL75" s="17">
        <v>1171.47</v>
      </c>
      <c r="AM75" s="17">
        <v>905.47900000000004</v>
      </c>
      <c r="AN75" s="17">
        <v>1044.78</v>
      </c>
      <c r="AO75" s="17"/>
      <c r="AP75" s="17"/>
    </row>
    <row r="76" spans="1:42" x14ac:dyDescent="0.35">
      <c r="A76" s="17">
        <v>907.221</v>
      </c>
      <c r="B76" s="17">
        <v>1070.8800000000001</v>
      </c>
      <c r="C76" s="17">
        <v>991.81700000000001</v>
      </c>
      <c r="D76" s="17">
        <v>1017.27</v>
      </c>
      <c r="E76" s="17">
        <v>1030.8</v>
      </c>
      <c r="F76" s="17">
        <v>1075.28</v>
      </c>
      <c r="G76" s="17">
        <v>1157.26</v>
      </c>
      <c r="H76" s="17">
        <v>1146.24</v>
      </c>
      <c r="I76" s="17">
        <v>1046.29</v>
      </c>
      <c r="J76" s="17">
        <v>954.99599999999998</v>
      </c>
      <c r="K76" s="17">
        <v>1126.33</v>
      </c>
      <c r="L76" s="17">
        <v>1025.0999999999999</v>
      </c>
      <c r="M76" s="17">
        <v>946.34100000000001</v>
      </c>
      <c r="N76" s="17">
        <v>1034.19</v>
      </c>
      <c r="O76" s="17">
        <v>1174.25</v>
      </c>
      <c r="P76" s="17">
        <v>1032.9000000000001</v>
      </c>
      <c r="Q76" s="17">
        <v>1151.5</v>
      </c>
      <c r="R76" s="17">
        <v>1185.57</v>
      </c>
      <c r="S76" s="17">
        <v>1026.8</v>
      </c>
      <c r="T76" s="17">
        <v>1170.77</v>
      </c>
      <c r="U76" s="17">
        <v>1115.1199999999999</v>
      </c>
      <c r="V76" s="17">
        <v>1020.94</v>
      </c>
      <c r="W76" s="17">
        <v>1138.8499999999999</v>
      </c>
      <c r="X76" s="17">
        <v>1133.74</v>
      </c>
      <c r="Y76" s="17">
        <v>1082.22</v>
      </c>
      <c r="Z76" s="17">
        <v>1208.6199999999999</v>
      </c>
      <c r="AA76" s="17">
        <v>980.53899999999999</v>
      </c>
      <c r="AB76" s="17">
        <v>1192.42</v>
      </c>
      <c r="AC76" s="17">
        <v>1157.21</v>
      </c>
      <c r="AD76" s="17">
        <v>1051.19</v>
      </c>
      <c r="AE76" s="17">
        <v>1242.73</v>
      </c>
      <c r="AF76" s="17">
        <v>1026.69</v>
      </c>
      <c r="AG76" s="17">
        <v>1108.8599999999999</v>
      </c>
      <c r="AH76" s="17">
        <v>1081.6300000000001</v>
      </c>
      <c r="AI76" s="17">
        <v>916.64400000000001</v>
      </c>
      <c r="AJ76" s="17">
        <v>1036.4000000000001</v>
      </c>
      <c r="AK76" s="17">
        <v>1170.6400000000001</v>
      </c>
      <c r="AL76" s="17">
        <v>1194.1099999999999</v>
      </c>
      <c r="AM76" s="17">
        <v>926.85500000000002</v>
      </c>
      <c r="AN76" s="17">
        <v>1045.3800000000001</v>
      </c>
      <c r="AO76" s="17"/>
      <c r="AP76" s="17"/>
    </row>
    <row r="77" spans="1:42" x14ac:dyDescent="0.35">
      <c r="A77" s="17">
        <v>928.476</v>
      </c>
      <c r="B77" s="17">
        <v>1100.43</v>
      </c>
      <c r="C77" s="17">
        <v>1001.36</v>
      </c>
      <c r="D77" s="17">
        <v>1020.99</v>
      </c>
      <c r="E77" s="17">
        <v>1031.71</v>
      </c>
      <c r="F77" s="17">
        <v>1088.28</v>
      </c>
      <c r="G77" s="17">
        <v>1160.28</v>
      </c>
      <c r="H77" s="17">
        <v>1154.3699999999999</v>
      </c>
      <c r="I77" s="17">
        <v>1060.7</v>
      </c>
      <c r="J77" s="17">
        <v>962.67100000000005</v>
      </c>
      <c r="K77" s="17">
        <v>1151.17</v>
      </c>
      <c r="L77" s="17">
        <v>1039.02</v>
      </c>
      <c r="M77" s="17">
        <v>973.86699999999996</v>
      </c>
      <c r="N77" s="17">
        <v>1081.3399999999999</v>
      </c>
      <c r="O77" s="17">
        <v>1190.82</v>
      </c>
      <c r="P77" s="17">
        <v>1041.26</v>
      </c>
      <c r="Q77" s="17">
        <v>1162.25</v>
      </c>
      <c r="R77" s="17">
        <v>1202.78</v>
      </c>
      <c r="S77" s="17">
        <v>1035.21</v>
      </c>
      <c r="T77" s="17">
        <v>1177.47</v>
      </c>
      <c r="U77" s="17">
        <v>1127.56</v>
      </c>
      <c r="V77" s="17">
        <v>1042.46</v>
      </c>
      <c r="W77" s="17">
        <v>1148.98</v>
      </c>
      <c r="X77" s="17">
        <v>1147.95</v>
      </c>
      <c r="Y77" s="17">
        <v>1093.9000000000001</v>
      </c>
      <c r="Z77" s="17">
        <v>1209.08</v>
      </c>
      <c r="AA77" s="17">
        <v>986.75699999999995</v>
      </c>
      <c r="AB77" s="17">
        <v>1209.53</v>
      </c>
      <c r="AC77" s="17">
        <v>1157.5999999999999</v>
      </c>
      <c r="AD77" s="17">
        <v>1061.05</v>
      </c>
      <c r="AE77" s="17">
        <v>1244.5</v>
      </c>
      <c r="AF77" s="17">
        <v>1030.46</v>
      </c>
      <c r="AG77" s="17">
        <v>1138.31</v>
      </c>
      <c r="AH77" s="17">
        <v>1105.23</v>
      </c>
      <c r="AI77" s="17">
        <v>950.46</v>
      </c>
      <c r="AJ77" s="17">
        <v>1058.7</v>
      </c>
      <c r="AK77" s="17">
        <v>1171.81</v>
      </c>
      <c r="AL77" s="17">
        <v>1194.6600000000001</v>
      </c>
      <c r="AM77" s="17">
        <v>929.08</v>
      </c>
      <c r="AN77" s="17">
        <v>1047.48</v>
      </c>
      <c r="AO77" s="17"/>
      <c r="AP77" s="17"/>
    </row>
    <row r="78" spans="1:42" x14ac:dyDescent="0.35">
      <c r="A78" s="17">
        <v>965.83600000000001</v>
      </c>
      <c r="B78" s="17">
        <v>1106.24</v>
      </c>
      <c r="C78" s="17">
        <v>1012.32</v>
      </c>
      <c r="D78" s="17">
        <v>1033.6199999999999</v>
      </c>
      <c r="E78" s="17">
        <v>1039.3800000000001</v>
      </c>
      <c r="F78" s="17">
        <v>1096.32</v>
      </c>
      <c r="G78" s="17">
        <v>1163.33</v>
      </c>
      <c r="H78" s="17">
        <v>1168.1099999999999</v>
      </c>
      <c r="I78" s="17">
        <v>1079.97</v>
      </c>
      <c r="J78" s="17">
        <v>977.01800000000003</v>
      </c>
      <c r="K78" s="17">
        <v>1165.48</v>
      </c>
      <c r="L78" s="17">
        <v>1050.9000000000001</v>
      </c>
      <c r="M78" s="17">
        <v>978.70299999999997</v>
      </c>
      <c r="N78" s="17">
        <v>1141.33</v>
      </c>
      <c r="O78" s="17">
        <v>1224.3499999999999</v>
      </c>
      <c r="P78" s="17">
        <v>1047.96</v>
      </c>
      <c r="Q78" s="17">
        <v>1168.6300000000001</v>
      </c>
      <c r="R78" s="17">
        <v>1216.21</v>
      </c>
      <c r="S78" s="17">
        <v>1042.5899999999999</v>
      </c>
      <c r="T78" s="17">
        <v>1199.49</v>
      </c>
      <c r="U78" s="17">
        <v>1135.97</v>
      </c>
      <c r="V78" s="17">
        <v>1053.06</v>
      </c>
      <c r="W78" s="17">
        <v>1164.8499999999999</v>
      </c>
      <c r="X78" s="17">
        <v>1150</v>
      </c>
      <c r="Y78" s="17">
        <v>1098.6099999999999</v>
      </c>
      <c r="Z78" s="17">
        <v>1234.77</v>
      </c>
      <c r="AA78" s="17">
        <v>990.67100000000005</v>
      </c>
      <c r="AB78" s="17">
        <v>1240.1400000000001</v>
      </c>
      <c r="AC78" s="17">
        <v>1237.47</v>
      </c>
      <c r="AD78" s="17">
        <v>1075.77</v>
      </c>
      <c r="AE78" s="17">
        <v>1244.77</v>
      </c>
      <c r="AF78" s="17">
        <v>1057.3399999999999</v>
      </c>
      <c r="AG78" s="17">
        <v>1160.6099999999999</v>
      </c>
      <c r="AH78" s="17">
        <v>1130.78</v>
      </c>
      <c r="AI78" s="17">
        <v>1022.43</v>
      </c>
      <c r="AJ78" s="17">
        <v>1080.33</v>
      </c>
      <c r="AK78" s="17">
        <v>1190.98</v>
      </c>
      <c r="AL78" s="17">
        <v>1199.08</v>
      </c>
      <c r="AM78" s="17">
        <v>942.74400000000003</v>
      </c>
      <c r="AN78" s="17">
        <v>1051.81</v>
      </c>
      <c r="AO78" s="17"/>
      <c r="AP78" s="17"/>
    </row>
    <row r="79" spans="1:42" x14ac:dyDescent="0.35">
      <c r="A79" s="17">
        <v>972.59900000000005</v>
      </c>
      <c r="B79" s="17">
        <v>1124.08</v>
      </c>
      <c r="C79" s="17">
        <v>1014.37</v>
      </c>
      <c r="D79" s="17">
        <v>1045.4000000000001</v>
      </c>
      <c r="E79" s="17">
        <v>1048.4100000000001</v>
      </c>
      <c r="F79" s="17">
        <v>1117.3699999999999</v>
      </c>
      <c r="G79" s="17">
        <v>1187.79</v>
      </c>
      <c r="H79" s="17">
        <v>1197.48</v>
      </c>
      <c r="I79" s="17">
        <v>1086.8900000000001</v>
      </c>
      <c r="J79" s="17">
        <v>1026.45</v>
      </c>
      <c r="K79" s="17">
        <v>1183.29</v>
      </c>
      <c r="L79" s="17">
        <v>1052.96</v>
      </c>
      <c r="M79" s="17">
        <v>993.18499999999995</v>
      </c>
      <c r="N79" s="17">
        <v>1165.82</v>
      </c>
      <c r="O79" s="17">
        <v>1228.6099999999999</v>
      </c>
      <c r="P79" s="17">
        <v>1082.55</v>
      </c>
      <c r="Q79" s="17">
        <v>1192</v>
      </c>
      <c r="R79" s="17">
        <v>1225.04</v>
      </c>
      <c r="S79" s="17">
        <v>1066.49</v>
      </c>
      <c r="T79" s="17">
        <v>1215.47</v>
      </c>
      <c r="U79" s="17">
        <v>1143.94</v>
      </c>
      <c r="V79" s="17">
        <v>1071.8699999999999</v>
      </c>
      <c r="W79" s="17">
        <v>1165.28</v>
      </c>
      <c r="X79" s="17">
        <v>1172.46</v>
      </c>
      <c r="Y79" s="17">
        <v>1101.18</v>
      </c>
      <c r="Z79" s="17">
        <v>1242.73</v>
      </c>
      <c r="AA79" s="17">
        <v>996.96400000000006</v>
      </c>
      <c r="AB79" s="17">
        <v>1308.33</v>
      </c>
      <c r="AC79" s="17">
        <v>1255.53</v>
      </c>
      <c r="AD79" s="17">
        <v>1088.81</v>
      </c>
      <c r="AE79" s="17">
        <v>1251.32</v>
      </c>
      <c r="AF79" s="17">
        <v>1060.28</v>
      </c>
      <c r="AG79" s="17">
        <v>1175.9100000000001</v>
      </c>
      <c r="AH79" s="17">
        <v>1135.78</v>
      </c>
      <c r="AI79" s="17">
        <v>1050.22</v>
      </c>
      <c r="AJ79" s="17">
        <v>1092.8699999999999</v>
      </c>
      <c r="AK79" s="17">
        <v>1192.07</v>
      </c>
      <c r="AL79" s="17">
        <v>1214.82</v>
      </c>
      <c r="AM79" s="17">
        <v>965.79300000000001</v>
      </c>
      <c r="AN79" s="17">
        <v>1124.25</v>
      </c>
      <c r="AO79" s="17"/>
      <c r="AP79" s="17"/>
    </row>
    <row r="80" spans="1:42" x14ac:dyDescent="0.35">
      <c r="A80" s="17">
        <v>980.32399999999996</v>
      </c>
      <c r="B80" s="17">
        <v>1138.6099999999999</v>
      </c>
      <c r="C80" s="17">
        <v>1031.79</v>
      </c>
      <c r="D80" s="17">
        <v>1046.47</v>
      </c>
      <c r="E80" s="17">
        <v>1067.18</v>
      </c>
      <c r="F80" s="17">
        <v>1119.55</v>
      </c>
      <c r="G80" s="17">
        <v>1195.83</v>
      </c>
      <c r="H80" s="17">
        <v>1205.0899999999999</v>
      </c>
      <c r="I80" s="17">
        <v>1088.01</v>
      </c>
      <c r="J80" s="17">
        <v>1073.1199999999999</v>
      </c>
      <c r="K80" s="17">
        <v>1195.21</v>
      </c>
      <c r="L80" s="17">
        <v>1069.4000000000001</v>
      </c>
      <c r="M80" s="17">
        <v>1045.5999999999999</v>
      </c>
      <c r="N80" s="17">
        <v>1191.47</v>
      </c>
      <c r="O80" s="17">
        <v>1245.0999999999999</v>
      </c>
      <c r="P80" s="17">
        <v>1088.8399999999999</v>
      </c>
      <c r="Q80" s="17">
        <v>1194.46</v>
      </c>
      <c r="R80" s="17">
        <v>1240.47</v>
      </c>
      <c r="S80" s="17">
        <v>1088.9000000000001</v>
      </c>
      <c r="T80" s="17">
        <v>1230.5999999999999</v>
      </c>
      <c r="U80" s="17">
        <v>1183.1500000000001</v>
      </c>
      <c r="V80" s="17">
        <v>1094.06</v>
      </c>
      <c r="W80" s="17">
        <v>1186.72</v>
      </c>
      <c r="X80" s="17">
        <v>1176.32</v>
      </c>
      <c r="Y80" s="17">
        <v>1130.1400000000001</v>
      </c>
      <c r="Z80" s="17">
        <v>1274.75</v>
      </c>
      <c r="AA80" s="17">
        <v>1033.01</v>
      </c>
      <c r="AB80" s="17">
        <v>1309.22</v>
      </c>
      <c r="AC80" s="17">
        <v>1293.5</v>
      </c>
      <c r="AD80" s="17">
        <v>1167.0999999999999</v>
      </c>
      <c r="AE80" s="17">
        <v>1254.96</v>
      </c>
      <c r="AF80" s="17">
        <v>1079.4000000000001</v>
      </c>
      <c r="AG80" s="17">
        <v>1186.04</v>
      </c>
      <c r="AH80" s="17">
        <v>1158.8399999999999</v>
      </c>
      <c r="AI80" s="17">
        <v>1081.3699999999999</v>
      </c>
      <c r="AJ80" s="17">
        <v>1133.0899999999999</v>
      </c>
      <c r="AK80" s="17">
        <v>1231.8800000000001</v>
      </c>
      <c r="AL80" s="17">
        <v>1258.8499999999999</v>
      </c>
      <c r="AM80" s="17">
        <v>1106.8</v>
      </c>
      <c r="AN80" s="17">
        <v>1162.44</v>
      </c>
      <c r="AO80" s="17"/>
      <c r="AP80" s="17"/>
    </row>
    <row r="81" spans="1:42" x14ac:dyDescent="0.35">
      <c r="A81" s="17">
        <v>1035.69</v>
      </c>
      <c r="B81" s="17">
        <v>1154.57</v>
      </c>
      <c r="C81" s="17">
        <v>1063.44</v>
      </c>
      <c r="D81" s="17">
        <v>1073.53</v>
      </c>
      <c r="E81" s="17">
        <v>1124.17</v>
      </c>
      <c r="F81" s="17">
        <v>1186.96</v>
      </c>
      <c r="G81" s="17">
        <v>1221.1099999999999</v>
      </c>
      <c r="H81" s="17">
        <v>1293.67</v>
      </c>
      <c r="I81" s="17">
        <v>1110.6199999999999</v>
      </c>
      <c r="J81" s="17">
        <v>1111.1400000000001</v>
      </c>
      <c r="K81" s="17">
        <v>1223.27</v>
      </c>
      <c r="L81" s="17">
        <v>1078.49</v>
      </c>
      <c r="M81" s="17">
        <v>1127.01</v>
      </c>
      <c r="N81" s="17">
        <v>1201.48</v>
      </c>
      <c r="O81" s="17">
        <v>1262.21</v>
      </c>
      <c r="P81" s="17">
        <v>1162.3699999999999</v>
      </c>
      <c r="Q81" s="17">
        <v>1237.81</v>
      </c>
      <c r="R81" s="17">
        <v>1244.1600000000001</v>
      </c>
      <c r="S81" s="17">
        <v>1136.32</v>
      </c>
      <c r="T81" s="17">
        <v>1243.1199999999999</v>
      </c>
      <c r="U81" s="17">
        <v>1187.74</v>
      </c>
      <c r="V81" s="17">
        <v>1137.5</v>
      </c>
      <c r="W81" s="17">
        <v>1202.8499999999999</v>
      </c>
      <c r="X81" s="17">
        <v>1204.6600000000001</v>
      </c>
      <c r="Y81" s="17">
        <v>1212.08</v>
      </c>
      <c r="Z81" s="17">
        <v>1275.99</v>
      </c>
      <c r="AA81" s="17">
        <v>1097.58</v>
      </c>
      <c r="AB81" s="17">
        <v>1327.22</v>
      </c>
      <c r="AC81" s="17">
        <v>1347.02</v>
      </c>
      <c r="AD81" s="17">
        <v>1169.8399999999999</v>
      </c>
      <c r="AE81" s="17">
        <v>1314.03</v>
      </c>
      <c r="AF81" s="17">
        <v>1123.9000000000001</v>
      </c>
      <c r="AG81" s="17">
        <v>1273.47</v>
      </c>
      <c r="AH81" s="17">
        <v>1165.6099999999999</v>
      </c>
      <c r="AI81" s="17">
        <v>1228.8800000000001</v>
      </c>
      <c r="AJ81" s="17">
        <v>1160.22</v>
      </c>
      <c r="AK81" s="17">
        <v>1286.2</v>
      </c>
      <c r="AL81" s="17">
        <v>1282.73</v>
      </c>
      <c r="AM81" s="17">
        <v>1108.3900000000001</v>
      </c>
      <c r="AN81" s="17">
        <v>1326.22</v>
      </c>
      <c r="AO81" s="17"/>
      <c r="AP8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UGA Summary</vt:lpstr>
      <vt:lpstr>definitions</vt:lpstr>
      <vt:lpstr>UGA - HANPP, Wood</vt:lpstr>
      <vt:lpstr>UVA FAO - Data, Forest</vt:lpstr>
      <vt:lpstr>UGA - HANPP, Perm Crops</vt:lpstr>
      <vt:lpstr>UGA FAO - Data, Perm Crops</vt:lpstr>
      <vt:lpstr>UGA - HANPP, Total Grazing</vt:lpstr>
      <vt:lpstr>UGA - HANPP, Feed Crops</vt:lpstr>
      <vt:lpstr>UGA - HANPP, Feed Residue</vt:lpstr>
      <vt:lpstr>UGA FAO - Data, Crops</vt:lpstr>
      <vt:lpstr>UGA - HANPP, Demand Grazing</vt:lpstr>
      <vt:lpstr>UGA FAO - Data, Livestock</vt:lpstr>
      <vt:lpstr>UGA - HANPP Ann Crops</vt:lpstr>
      <vt:lpstr>UGA FAO - Data, Land Use</vt:lpstr>
      <vt:lpstr>UGA - Output, LPJmL NPPo</vt:lpstr>
      <vt:lpstr>UGA - HANPP, Infrastructure</vt:lpstr>
      <vt:lpstr>UGA FAO - Data, Land Cover</vt:lpstr>
      <vt:lpstr> UGA - HANPP, Fire</vt:lpstr>
      <vt:lpstr>UGA FAO - Data, Biomass Burning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ifitz</dc:creator>
  <cp:lastModifiedBy>ifitz</cp:lastModifiedBy>
  <dcterms:created xsi:type="dcterms:W3CDTF">2021-03-15T17:02:50Z</dcterms:created>
  <dcterms:modified xsi:type="dcterms:W3CDTF">2022-06-14T02:38:04Z</dcterms:modified>
</cp:coreProperties>
</file>